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defaultThemeVersion="124226"/>
  <mc:AlternateContent xmlns:mc="http://schemas.openxmlformats.org/markup-compatibility/2006">
    <mc:Choice Requires="x15">
      <x15ac:absPath xmlns:x15ac="http://schemas.microsoft.com/office/spreadsheetml/2010/11/ac" url="https://kaingaora.sharepoint.com/sites/GovernmentServices-Production/dc_request/GSR-24-01046_D1622C9C5834EF118E4F00224893B813/"/>
    </mc:Choice>
  </mc:AlternateContent>
  <xr:revisionPtr revIDLastSave="0" documentId="8_{E2587768-598F-4DD1-958E-B0BE9B1214F3}" xr6:coauthVersionLast="47" xr6:coauthVersionMax="47" xr10:uidLastSave="{00000000-0000-0000-0000-000000000000}"/>
  <bookViews>
    <workbookView xWindow="-110" yWindow="-110" windowWidth="24350" windowHeight="16260" firstSheet="5"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 name="Sheet1" sheetId="14" state="hidden" r:id="rId7"/>
  </sheets>
  <definedNames>
    <definedName name="_xlnm._FilterDatabase" localSheetId="5" hidden="1">'Gifts and benefits'!$A$1:$F$49</definedName>
    <definedName name="_xlnm._FilterDatabase" localSheetId="2" hidden="1">Travel!$A$31:$E$269</definedName>
    <definedName name="_xlnm.Print_Area" localSheetId="4">'All other expenses'!$A$1:$E$28</definedName>
    <definedName name="_xlnm.Print_Area" localSheetId="5">'Gifts and benefits'!$A$1:$F$58</definedName>
    <definedName name="_xlnm.Print_Area" localSheetId="0">'Guidance for agencies'!$A$1:$A$58</definedName>
    <definedName name="_xlnm.Print_Area" localSheetId="3">Hospitality!$A$1:$E$26</definedName>
    <definedName name="_xlnm.Print_Area" localSheetId="1">'Summary and sign-off'!$A$1:$F$23</definedName>
    <definedName name="_xlnm.Print_Area" localSheetId="2">Travel!$A$1:$E$312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3" l="1"/>
  <c r="C11" i="13"/>
  <c r="B271" i="1"/>
  <c r="C271" i="1"/>
  <c r="C301" i="1" l="1"/>
  <c r="B17" i="13"/>
  <c r="D47" i="4"/>
  <c r="C22" i="3"/>
  <c r="C19" i="2"/>
  <c r="C29" i="1"/>
  <c r="E60" i="13" l="1"/>
  <c r="C60" i="13"/>
  <c r="C49" i="4"/>
  <c r="C48" i="4"/>
  <c r="B60" i="13" l="1"/>
  <c r="B59" i="13"/>
  <c r="D59" i="13"/>
  <c r="B58" i="13"/>
  <c r="D58" i="13"/>
  <c r="B57" i="13"/>
  <c r="D56" i="13"/>
  <c r="B56" i="13"/>
  <c r="D55" i="13"/>
  <c r="B55" i="13"/>
  <c r="B2" i="4"/>
  <c r="B3" i="4"/>
  <c r="B2" i="3"/>
  <c r="B3" i="3"/>
  <c r="B2" i="2"/>
  <c r="B3" i="2"/>
  <c r="B2" i="1"/>
  <c r="B3" i="1"/>
  <c r="F58" i="13" l="1"/>
  <c r="D19" i="2" s="1"/>
  <c r="F60" i="13"/>
  <c r="E47" i="4" s="1"/>
  <c r="F59" i="13"/>
  <c r="D22" i="3" s="1"/>
  <c r="F56" i="13"/>
  <c r="D271" i="1" s="1"/>
  <c r="D57" i="13" s="1"/>
  <c r="F57" i="13" s="1"/>
  <c r="D301" i="1" s="1"/>
  <c r="F55" i="13"/>
  <c r="D29" i="1" s="1"/>
  <c r="C16" i="13" l="1"/>
  <c r="C17" i="13"/>
  <c r="B5" i="4" l="1"/>
  <c r="B4" i="4"/>
  <c r="B5" i="3"/>
  <c r="B4" i="3"/>
  <c r="B5" i="2"/>
  <c r="B4" i="2"/>
  <c r="B5" i="1"/>
  <c r="B4" i="1"/>
  <c r="C15" i="13" l="1"/>
  <c r="F12" i="13" l="1"/>
  <c r="C47" i="4"/>
  <c r="F11" i="13" s="1"/>
  <c r="F13" i="13" l="1"/>
  <c r="B16" i="13"/>
  <c r="B29" i="1"/>
  <c r="B303" i="1" s="1"/>
  <c r="B15" i="13" l="1"/>
  <c r="B22" i="3"/>
  <c r="B13" i="13" s="1"/>
  <c r="B19" i="2"/>
  <c r="B12" i="13" s="1"/>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2" authorId="0" shapeId="0" xr:uid="{FAA8982A-F731-414D-8CF6-E78C9D104DBB}">
      <text>
        <r>
          <rPr>
            <sz val="9"/>
            <color indexed="81"/>
            <rFont val="Tahoma"/>
            <family val="2"/>
          </rPr>
          <t xml:space="preserve">
Insert additional rows as needed:
- 'right click' on a row number (left of screen)
- select 'Insert' (this will insert a row above it)
</t>
        </r>
      </text>
    </comment>
    <comment ref="A27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<sst xmlns="http://schemas.openxmlformats.org/spreadsheetml/2006/main" count="1224" uniqueCount="400">
  <si>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</si>
  <si>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</si>
  <si>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</si>
  <si>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</si>
  <si>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</si>
  <si>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</si>
  <si>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</si>
  <si>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</si>
  <si>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</si>
  <si>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</si>
  <si>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</si>
  <si>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</si>
  <si>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</si>
  <si>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</si>
  <si>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</si>
  <si>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</si>
  <si>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</si>
  <si>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</si>
  <si>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</si>
  <si>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</si>
  <si>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</si>
  <si>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</si>
  <si>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</si>
  <si>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</si>
  <si>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</si>
  <si>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</si>
  <si>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</si>
  <si>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</si>
  <si>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</si>
  <si>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</si>
  <si>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</si>
  <si>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</si>
  <si>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</si>
  <si>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</si>
  <si>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</si>
  <si>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</si>
  <si>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</si>
  <si>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</si>
  <si>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</si>
  <si>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</si>
  <si>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</si>
  <si>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</si>
  <si>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</si>
  <si>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</si>
  <si>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</si>
  <si>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</si>
  <si>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</si>
  <si>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</si>
  <si>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</si>
  <si>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</si>
  <si>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</si>
  <si>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</si>
  <si>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</si>
  <si>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Kāinga Ora - Homes and Communities</t>
  </si>
  <si>
    <t>Secretary or Chief Executive**</t>
  </si>
  <si>
    <t>Andrew McKenzie</t>
  </si>
  <si>
    <t>Disclosure period start***</t>
  </si>
  <si>
    <t>Disclosure period end***</t>
  </si>
  <si>
    <t>Agency totals check</t>
  </si>
  <si>
    <t>Secretary or Chief Executive approval****</t>
  </si>
  <si>
    <t>This disclosure has been approved by the Departmental Secretary or Chief Executive</t>
  </si>
  <si>
    <t>Other sign-off****</t>
  </si>
  <si>
    <t>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</si>
  <si>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</si>
  <si>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</si>
  <si>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</si>
  <si>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</si>
  <si>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</si>
  <si>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</si>
  <si>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</si>
  <si>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Figures include GST (where applicable)</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</si>
  <si>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</si>
  <si>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</si>
  <si>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</si>
  <si>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</si>
  <si>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</si>
  <si>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</si>
  <si>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</si>
  <si>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</si>
  <si>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</si>
  <si>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</si>
  <si>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</si>
  <si>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</si>
  <si>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</si>
  <si>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</si>
  <si>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</si>
  <si>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</si>
  <si>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</si>
  <si>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</si>
  <si>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</si>
  <si>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</si>
  <si>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</si>
  <si>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</si>
  <si>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</si>
  <si>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</si>
  <si>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</si>
  <si>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</si>
  <si>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</si>
  <si>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</si>
  <si>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</si>
  <si>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</si>
  <si>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</si>
  <si>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</si>
  <si>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</si>
  <si>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</si>
  <si>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</si>
  <si>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</si>
  <si>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</si>
  <si>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</si>
  <si>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</si>
  <si>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</si>
  <si>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</si>
  <si>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</si>
  <si>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</si>
  <si>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</si>
  <si>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</si>
  <si>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</si>
  <si>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</si>
  <si>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</si>
  <si>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</si>
  <si>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</si>
  <si>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</si>
  <si>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</si>
  <si>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</si>
  <si>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</si>
  <si>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</si>
  <si>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</si>
  <si>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Government Land Organisations Conference (GLO Conference)</t>
  </si>
  <si>
    <t>Airfare</t>
  </si>
  <si>
    <t>Auckland (via Melbourne) to Launceston</t>
  </si>
  <si>
    <t>GLO Conference</t>
  </si>
  <si>
    <t>Hobart to Melbourne (return)</t>
  </si>
  <si>
    <t>After hours fee</t>
  </si>
  <si>
    <t>Offline short haul fee</t>
  </si>
  <si>
    <t>Offline domestic fee</t>
  </si>
  <si>
    <t>Airport parking - 6 days</t>
  </si>
  <si>
    <t>Auckland</t>
  </si>
  <si>
    <t>Extra baggage allocation</t>
  </si>
  <si>
    <t>Extra baggage charge</t>
  </si>
  <si>
    <t>Australia</t>
  </si>
  <si>
    <t>Taxi from Melbourne Airport - Urban Development Insitute of Australia (UDIA) National Congress</t>
  </si>
  <si>
    <t>Taxi</t>
  </si>
  <si>
    <t>Melbourne</t>
  </si>
  <si>
    <t>Melbourne transport - UDIA National Congress</t>
  </si>
  <si>
    <t>Transport</t>
  </si>
  <si>
    <t>Transport while in Melbourne - UDIA National Congress</t>
  </si>
  <si>
    <t>Transport in Melbourne - UDIA National Congress</t>
  </si>
  <si>
    <t xml:space="preserve">Presenter at UDIA National Congress </t>
  </si>
  <si>
    <t>Hotel and meals</t>
  </si>
  <si>
    <t>Accommodation to Melbourne Airport</t>
  </si>
  <si>
    <t>Wellington business / Melbourne UDIA National Congress</t>
  </si>
  <si>
    <t>Airport parking - 5 days</t>
  </si>
  <si>
    <t>GLO Conference attendance 29 Nov-1 Dec 2023</t>
  </si>
  <si>
    <t>Combined hotel, meals and transport</t>
  </si>
  <si>
    <t>Tasmania</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</si>
  <si>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</si>
  <si>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</si>
  <si>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</si>
  <si>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Wellington business</t>
  </si>
  <si>
    <t>Wellington</t>
  </si>
  <si>
    <t>Hotel</t>
  </si>
  <si>
    <t xml:space="preserve">Wellington </t>
  </si>
  <si>
    <t xml:space="preserve">Meal </t>
  </si>
  <si>
    <t>Wellington Airport - Central Wellington</t>
  </si>
  <si>
    <t>Central Wellington - Wellington Airport</t>
  </si>
  <si>
    <t xml:space="preserve">Wellington business </t>
  </si>
  <si>
    <t>Airport parking - 1 day</t>
  </si>
  <si>
    <t>Meal</t>
  </si>
  <si>
    <t>Attend Local Government New Zealand (LGNZ) Regeneration Kaiapoi tour</t>
  </si>
  <si>
    <t>Registration fee</t>
  </si>
  <si>
    <t>Christchurch</t>
  </si>
  <si>
    <t>Wellington Airport to accommodation</t>
  </si>
  <si>
    <t>P Card Account Fee</t>
  </si>
  <si>
    <t>Card fees</t>
  </si>
  <si>
    <t>Hamilton business</t>
  </si>
  <si>
    <t>Mileage</t>
  </si>
  <si>
    <t>Auckland - Hamilton</t>
  </si>
  <si>
    <t>Wellington business/en route to Christchurch (via ferry)</t>
  </si>
  <si>
    <t>Hamilton - Wellington</t>
  </si>
  <si>
    <t>Christchurch business / LGNZ Conference</t>
  </si>
  <si>
    <t>Ferry</t>
  </si>
  <si>
    <t>Wellington to Picton</t>
  </si>
  <si>
    <t>Christchurch business/ LGNZ Conference</t>
  </si>
  <si>
    <t>Picton - Christchurch</t>
  </si>
  <si>
    <t>Beverage</t>
  </si>
  <si>
    <t>Christchurch business</t>
  </si>
  <si>
    <t>Hotel - 3 nights</t>
  </si>
  <si>
    <t>Christchurch stay / business</t>
  </si>
  <si>
    <t>Parking</t>
  </si>
  <si>
    <t>Return from Christchurch via Picton ferry to Wellington/Auckland</t>
  </si>
  <si>
    <t>Christchurch to Picton</t>
  </si>
  <si>
    <t>Return from Christchurch business / LGNZ Conference</t>
  </si>
  <si>
    <t>Picton to Wellington</t>
  </si>
  <si>
    <t>Return to Auckland following Christchurch business</t>
  </si>
  <si>
    <t>Wellington to Auckland</t>
  </si>
  <si>
    <t>Wellington business / Public Service Leadership Team Retreat</t>
  </si>
  <si>
    <t>Car hire</t>
  </si>
  <si>
    <t>Public Service Leadership Team Retreat</t>
  </si>
  <si>
    <t>Airport parking - 2 days</t>
  </si>
  <si>
    <t>Rental car fuel</t>
  </si>
  <si>
    <t>Fees</t>
  </si>
  <si>
    <t>Rotorua business</t>
  </si>
  <si>
    <t>Rotorua</t>
  </si>
  <si>
    <t>CE Leadership Group Workshop</t>
  </si>
  <si>
    <t xml:space="preserve">Rotorua Airport - City Centre </t>
  </si>
  <si>
    <t>Rotorua meetings/CE Leadership Group Workshop</t>
  </si>
  <si>
    <t>Airport parking - 3 days</t>
  </si>
  <si>
    <t>Wellington Airport - accommodation</t>
  </si>
  <si>
    <t>Wellington meetings</t>
  </si>
  <si>
    <t>Wellington Central - Wellington Airport</t>
  </si>
  <si>
    <t>Meeting</t>
  </si>
  <si>
    <t>Napier business</t>
  </si>
  <si>
    <t>Napier</t>
  </si>
  <si>
    <t xml:space="preserve">Board Napier Regional visit </t>
  </si>
  <si>
    <t>Napier to Christchurch</t>
  </si>
  <si>
    <t>Board Napier Regional visit</t>
  </si>
  <si>
    <t>Christchurch Airport - Central Christchurch</t>
  </si>
  <si>
    <t>Christchurch to Auckland</t>
  </si>
  <si>
    <t>Christchurch - Christchurch Airport</t>
  </si>
  <si>
    <t>Wellington Airport -  Wellington</t>
  </si>
  <si>
    <t>Airport parking - 4 days</t>
  </si>
  <si>
    <t>Internal Workshop - Wellington</t>
  </si>
  <si>
    <t>Wellington Business</t>
  </si>
  <si>
    <t>Napier Airport -  Napier City Centre</t>
  </si>
  <si>
    <t>Return from Board/Committee meetings</t>
  </si>
  <si>
    <t>Auckland Auckland airport - home</t>
  </si>
  <si>
    <r>
      <rPr>
        <sz val="10"/>
        <color rgb="FF000000"/>
        <rFont val="Arial"/>
      </rPr>
      <t>Review Meeting - Auckland</t>
    </r>
  </si>
  <si>
    <t xml:space="preserve">Airfare </t>
  </si>
  <si>
    <t xml:space="preserve">Taupo - Auckland (return) </t>
  </si>
  <si>
    <t>Auckland Airport - Grey's Avenue Auckland</t>
  </si>
  <si>
    <t>Home - Auckland Airport</t>
  </si>
  <si>
    <t>HDS meeting</t>
  </si>
  <si>
    <t>Auckland Airport - Newmarket</t>
  </si>
  <si>
    <t>Attend Waitangi Visit</t>
  </si>
  <si>
    <t>Whangarei</t>
  </si>
  <si>
    <t>Whangarei-attend Waitangi events</t>
  </si>
  <si>
    <t>Waitangi</t>
  </si>
  <si>
    <t>Industry Event, Waitangi</t>
  </si>
  <si>
    <t>EV charging-travel Auckland to Waitangi Day events</t>
  </si>
  <si>
    <t xml:space="preserve">Auckland Airport - Hillcrest </t>
  </si>
  <si>
    <t>Select Committee Hearing</t>
  </si>
  <si>
    <r>
      <rPr>
        <sz val="10"/>
        <color rgb="FF000000"/>
        <rFont val="Arial"/>
      </rPr>
      <t>Wellington Airport -</t>
    </r>
    <r>
      <rPr>
        <sz val="10"/>
        <color rgb="FFFF0000"/>
        <rFont val="Arial"/>
      </rPr>
      <t xml:space="preserve"> </t>
    </r>
    <r>
      <rPr>
        <sz val="10"/>
        <color rgb="FF000000"/>
        <rFont val="Arial"/>
      </rPr>
      <t>accommodation</t>
    </r>
  </si>
  <si>
    <t>Meal for Chief Executive and Acting Board Chair</t>
  </si>
  <si>
    <t>Airport parking  - 2 days</t>
  </si>
  <si>
    <t>Christchurch trip</t>
  </si>
  <si>
    <t>Minister’s meeting / Wellington business</t>
  </si>
  <si>
    <t>Kāinga Ora Board Dinner (Auckland)</t>
  </si>
  <si>
    <t>Wellington business/Road Controlling Authorities Forum (RCAF)</t>
  </si>
  <si>
    <t>Wellington business/presenting to RCAF</t>
  </si>
  <si>
    <t>Return from Wellington business</t>
  </si>
  <si>
    <t xml:space="preserve">Auckland Airport - Home </t>
  </si>
  <si>
    <t>Kanohi Kitea sessions</t>
  </si>
  <si>
    <t>Queenstown</t>
  </si>
  <si>
    <t>Return from GLO Conference</t>
  </si>
  <si>
    <t>Airport parking - GLO Conference Christchurch/Queenstown</t>
  </si>
  <si>
    <t>Airport parking</t>
  </si>
  <si>
    <t>160 Orbit fees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</si>
  <si>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</si>
  <si>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</si>
  <si>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</si>
  <si>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</si>
  <si>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Presentation to Kāinga Ora HSM Induction Workshop</t>
  </si>
  <si>
    <t>Auckland business</t>
  </si>
  <si>
    <t>Meeting with direct reports</t>
  </si>
  <si>
    <t>Auckland Transport meeting</t>
  </si>
  <si>
    <t>Meeting with Auckland Council</t>
  </si>
  <si>
    <t>Auckland Council/Kāinga Ora Executive Leaders meeting</t>
  </si>
  <si>
    <t>Meeting with Auckland Mayor</t>
  </si>
  <si>
    <t>Deloitte Top 200 Awards event</t>
  </si>
  <si>
    <t>Board meeting with Kāinga Ora Reviewers</t>
  </si>
  <si>
    <t>Auckland Transport/Auckland Council Group session</t>
  </si>
  <si>
    <t>Breakfast meeting</t>
  </si>
  <si>
    <t>Meeting with direct report</t>
  </si>
  <si>
    <t>Deloitte NextGen CIO Academy presentation</t>
  </si>
  <si>
    <t>Transport from Kāinga Ora Board dinner</t>
  </si>
  <si>
    <t>Transport to Kāinga Ora Board dinner</t>
  </si>
  <si>
    <t>Auckland Infrastructure CE meeting</t>
  </si>
  <si>
    <t>Kāinga Ora Board dinner - home to Auckland city</t>
  </si>
  <si>
    <t>Kāinga Ora Board dinner - Auckland city to home</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</si>
  <si>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</si>
  <si>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</si>
  <si>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</si>
  <si>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</si>
  <si>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</si>
  <si>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</si>
  <si>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</si>
  <si>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</si>
  <si>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</si>
  <si>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</si>
  <si>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</si>
  <si>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</si>
  <si>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</si>
  <si>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Meeting with external party</t>
  </si>
  <si>
    <t>Quarterly catch up with CE TRC</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</si>
  <si>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</si>
  <si>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</si>
  <si>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</si>
  <si>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</si>
  <si>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</si>
  <si>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</si>
  <si>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</si>
  <si>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</si>
  <si>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</si>
  <si>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</si>
  <si>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Phone bill 11 June 2023 to 10 July 2023</t>
  </si>
  <si>
    <t>Phone and Data Costs</t>
  </si>
  <si>
    <t>Phone bill 11 July 2023 to 10 August 2023</t>
  </si>
  <si>
    <t>Phone bill 11 August 2023 to 10 September 2023</t>
  </si>
  <si>
    <t>Phone bill 11 September 2023 to 10 October 2023</t>
  </si>
  <si>
    <t>Phone bill 11 October 2023 - 10 November 2023</t>
  </si>
  <si>
    <t>Chartered accountant - annual subscription fee 2023-2024</t>
  </si>
  <si>
    <t>Professional Development</t>
  </si>
  <si>
    <t>Phone bill 11 Nov 2023 to 10 Dec 2023</t>
  </si>
  <si>
    <t>Phone bill 11 Dec 2023 to 10 Jan 2024</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</si>
  <si>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</si>
  <si>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</si>
  <si>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</si>
  <si>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</si>
  <si>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</si>
  <si>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</si>
  <si>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</si>
  <si>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</si>
  <si>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</si>
  <si>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</si>
  <si>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</si>
  <si>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Networking event</t>
  </si>
  <si>
    <t>JacksonStone &amp; Partners</t>
  </si>
  <si>
    <t>The State of the City - Benchmarking Tāmaki Makaurau Auckland's international performance</t>
  </si>
  <si>
    <t>Deloitte</t>
  </si>
  <si>
    <t>Te Hāpa Hapori | Spirit of Service Awards</t>
  </si>
  <si>
    <t>Te Kawa Mataaho Public Service Commission</t>
  </si>
  <si>
    <t>Convera Connect: Sydney</t>
  </si>
  <si>
    <t>Smart Cities Council</t>
  </si>
  <si>
    <t>Annual infrastructure dinner</t>
  </si>
  <si>
    <t>MinterEllisonRuddWatts</t>
  </si>
  <si>
    <t>Aurecon's new Tāmaki Makaurau Auckland office opening</t>
  </si>
  <si>
    <t>Aurecon</t>
  </si>
  <si>
    <t>The Business Insider - An Exclusive C-Suite event</t>
  </si>
  <si>
    <t>CodeHQ</t>
  </si>
  <si>
    <t>Election special panel</t>
  </si>
  <si>
    <t>Bell Gully Events</t>
  </si>
  <si>
    <t>Lunch with BNZ CEO and other industry leaders</t>
  </si>
  <si>
    <t>BNZ</t>
  </si>
  <si>
    <t>Te Pā Maru Official Opening</t>
  </si>
  <si>
    <t>Wellington City Mission</t>
  </si>
  <si>
    <t>Te Rā Ratonga Tūmatanui | Public Service Day Awards</t>
  </si>
  <si>
    <t>Public Service Commission</t>
  </si>
  <si>
    <t>Tribe Leadership Event</t>
  </si>
  <si>
    <t>Tribe Recruit</t>
  </si>
  <si>
    <t>An Evening of Gothic Glamour  - end of year celebration</t>
  </si>
  <si>
    <t>Westpac</t>
  </si>
  <si>
    <t>Deloitte Top 200 Awards</t>
  </si>
  <si>
    <t>Bottle of wine</t>
  </si>
  <si>
    <t>Craig Invesment Partners</t>
  </si>
  <si>
    <t xml:space="preserve">Advised gifts couldn’t be accepted but sent anyway. Regifted or donated. </t>
  </si>
  <si>
    <t>Celebrate opening of new office in Te Whanganui-a-Tara</t>
  </si>
  <si>
    <t xml:space="preserve">Datacom NZ </t>
  </si>
  <si>
    <t>Public Service Comissioner's retirement event</t>
  </si>
  <si>
    <t>Hon Nicola Willis</t>
  </si>
  <si>
    <t>Leading Through Change</t>
  </si>
  <si>
    <t>Inside Recruitment</t>
  </si>
  <si>
    <t>Westpac Directors Lunch</t>
  </si>
  <si>
    <t>Events at Westpac</t>
  </si>
  <si>
    <t>Grand Opening of Sky Window Construction Ltd's Wellington office and showroom</t>
  </si>
  <si>
    <t>Sky Window Construction</t>
  </si>
  <si>
    <t>Walking the Talk: Sustainable Business in NZ</t>
  </si>
  <si>
    <t>Trans - Tasman Business Circle</t>
  </si>
  <si>
    <t>29/05/2024 &amp; 6/6/24</t>
  </si>
  <si>
    <t>JLL's The Future of Real Estate 2024</t>
  </si>
  <si>
    <t>TLL</t>
  </si>
  <si>
    <t>Public/Private Sector Auckland Leaders Networking Evening</t>
  </si>
  <si>
    <t>Beca</t>
  </si>
  <si>
    <t>Checkpoint's Private Breakfast Session</t>
  </si>
  <si>
    <t>Brightstar</t>
  </si>
  <si>
    <t>29/5/2024 &amp; 4/5 June 2024</t>
  </si>
  <si>
    <t>Westpac Quarterly Economic Overview</t>
  </si>
  <si>
    <t>Economic Infrastructure Roundtable</t>
  </si>
  <si>
    <t>Date tba</t>
  </si>
  <si>
    <t>Wellington Chamber of Commerce Pre-Budget 2024 address by Minister of Finance</t>
  </si>
  <si>
    <t>Luncheon with Hon Christopher Bishop</t>
  </si>
  <si>
    <t xml:space="preserve">Partner CEO Breakfast </t>
  </si>
  <si>
    <t>The Aotearoa Circle</t>
  </si>
  <si>
    <t>Property Industry Awards</t>
  </si>
  <si>
    <t>Property Council</t>
  </si>
  <si>
    <t>Networking and lively conversations with the Downer Board, Executive Leadership Team, customers, industry professionals and senior leaders</t>
  </si>
  <si>
    <t>Downer</t>
  </si>
  <si>
    <t>Hei Manaaki Ngā Kaumātua: Launch of Innovative Resources for Housing, Social Enterprise and Wellbeing</t>
  </si>
  <si>
    <t>Hon Casey Costello</t>
  </si>
  <si>
    <t>Transpower's 30th anniversary as an SOE</t>
  </si>
  <si>
    <t>Transpower Events</t>
  </si>
  <si>
    <t>Bridging the Infrastructure Gap Funding and Financing - Helen Clark Foundation and WSP</t>
  </si>
  <si>
    <t>WSP NZ</t>
  </si>
  <si>
    <t xml:space="preserve">UDIA National Congress </t>
  </si>
  <si>
    <t>Cost covered in lieu of speakers fee</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</si>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</sst>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 numFmtId="168" formatCode="yy/mm/dd;@"/>
  </numFmts>
  <fonts count="48">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b/>
      <sz val="10"/>
      <color theme="1"/>
      <name val="Calibri"/>
      <family val="2"/>
      <scheme val="minor"/>
    </font>
    <font>
      <sz val="10"/>
      <color rgb="FF000000"/>
      <name val="Arial"/>
    </font>
    <font>
      <sz val="10"/>
      <color rgb="FFFF0000"/>
      <name val="Arial"/>
    </font>
    <font>
      <sz val="10"/>
      <name val="Arial"/>
    </font>
    <font>
      <sz val="10"/>
      <color rgb="FF000000"/>
      <name val="Arial"/>
      <family val="2"/>
    </font>
    <font>
      <sz val="10"/>
      <color rgb="FF000000"/>
      <name val="Arial"/>
      <family val="2"/>
      <charset val="1"/>
    </font>
    <font>
      <sz val="10"/>
      <color rgb="FF7030A0"/>
      <name val="Arial"/>
      <family val="2"/>
    </font>
    <font>
      <b/>
      <sz val="10"/>
      <name val="Calibri"/>
      <scheme val="minor"/>
    </font>
  </fonts>
  <fills count="15">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AEEF3"/>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0070C0"/>
      </left>
      <right/>
      <top/>
      <bottom style="thin">
        <color rgb="FF0070C0"/>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4" fontId="15" fillId="9" borderId="4" xfId="0" applyNumberFormat="1"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0" fillId="0" borderId="0" xfId="1" applyFill="1" applyAlignment="1">
      <alignment wrapText="1"/>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33" fillId="3" borderId="0" xfId="0" applyFont="1" applyFill="1" applyAlignment="1">
      <alignment horizontal="center" vertical="center" wrapText="1"/>
    </xf>
    <xf numFmtId="14" fontId="40" fillId="12" borderId="11" xfId="0" applyNumberFormat="1" applyFont="1" applyFill="1" applyBorder="1" applyAlignment="1">
      <alignment horizontal="left" vertical="top"/>
    </xf>
    <xf numFmtId="14" fontId="40" fillId="12" borderId="11" xfId="0" applyNumberFormat="1" applyFont="1" applyFill="1" applyBorder="1" applyAlignment="1">
      <alignment horizontal="left" vertical="top" wrapText="1"/>
    </xf>
    <xf numFmtId="0" fontId="40" fillId="12" borderId="11" xfId="0" applyFont="1" applyFill="1" applyBorder="1" applyAlignment="1">
      <alignment vertical="top" wrapText="1"/>
    </xf>
    <xf numFmtId="0" fontId="40" fillId="12" borderId="11" xfId="0" quotePrefix="1" applyFont="1" applyFill="1" applyBorder="1" applyAlignment="1">
      <alignment vertical="top" wrapText="1"/>
    </xf>
    <xf numFmtId="8" fontId="0" fillId="10" borderId="0" xfId="0" applyNumberFormat="1" applyFill="1" applyAlignment="1">
      <alignment vertical="center"/>
    </xf>
    <xf numFmtId="164" fontId="0" fillId="0" borderId="0" xfId="0" applyNumberFormat="1" applyAlignment="1">
      <alignment wrapText="1"/>
    </xf>
    <xf numFmtId="0" fontId="20" fillId="3" borderId="3" xfId="0" applyFont="1" applyFill="1" applyBorder="1" applyAlignment="1">
      <alignment vertical="center" wrapText="1"/>
    </xf>
    <xf numFmtId="0" fontId="20" fillId="3" borderId="4" xfId="0" applyFont="1" applyFill="1" applyBorder="1" applyAlignment="1">
      <alignment vertical="center" wrapText="1"/>
    </xf>
    <xf numFmtId="0" fontId="20" fillId="3" borderId="5" xfId="0" applyFont="1" applyFill="1" applyBorder="1" applyAlignment="1">
      <alignment vertical="center" wrapText="1"/>
    </xf>
    <xf numFmtId="0" fontId="43" fillId="10" borderId="4" xfId="0" applyFont="1" applyFill="1" applyBorder="1" applyAlignment="1" applyProtection="1">
      <alignment vertical="center" wrapText="1"/>
      <protection locked="0"/>
    </xf>
    <xf numFmtId="164" fontId="15" fillId="13" borderId="4" xfId="0" applyNumberFormat="1" applyFont="1" applyFill="1" applyBorder="1" applyAlignment="1" applyProtection="1">
      <alignment vertical="center" wrapText="1"/>
      <protection locked="0"/>
    </xf>
    <xf numFmtId="0" fontId="41" fillId="10" borderId="5" xfId="0" applyFont="1" applyFill="1" applyBorder="1" applyAlignment="1" applyProtection="1">
      <alignment vertical="center" wrapText="1"/>
      <protection locked="0"/>
    </xf>
    <xf numFmtId="0" fontId="44" fillId="10" borderId="5" xfId="0" applyFont="1" applyFill="1" applyBorder="1" applyAlignment="1" applyProtection="1">
      <alignment vertical="center" wrapText="1"/>
      <protection locked="0"/>
    </xf>
    <xf numFmtId="0" fontId="44" fillId="10" borderId="4" xfId="0" applyFont="1" applyFill="1" applyBorder="1" applyAlignment="1" applyProtection="1">
      <alignment vertical="center" wrapText="1"/>
      <protection locked="0"/>
    </xf>
    <xf numFmtId="0" fontId="41" fillId="10" borderId="4" xfId="0" applyFont="1" applyFill="1" applyBorder="1" applyAlignment="1" applyProtection="1">
      <alignment vertical="center" wrapText="1"/>
      <protection locked="0"/>
    </xf>
    <xf numFmtId="0" fontId="46" fillId="0" borderId="0" xfId="0" applyFont="1" applyAlignment="1" applyProtection="1">
      <alignment wrapText="1"/>
      <protection locked="0"/>
    </xf>
    <xf numFmtId="167" fontId="44" fillId="10" borderId="3" xfId="0" applyNumberFormat="1" applyFont="1" applyFill="1" applyBorder="1" applyAlignment="1" applyProtection="1">
      <alignment vertical="center"/>
      <protection locked="0"/>
    </xf>
    <xf numFmtId="164" fontId="44" fillId="10" borderId="4" xfId="0" applyNumberFormat="1" applyFont="1" applyFill="1" applyBorder="1" applyAlignment="1" applyProtection="1">
      <alignment vertical="center" wrapText="1"/>
      <protection locked="0"/>
    </xf>
    <xf numFmtId="167" fontId="15" fillId="10" borderId="8" xfId="0" applyNumberFormat="1" applyFont="1" applyFill="1" applyBorder="1" applyAlignment="1" applyProtection="1">
      <alignment vertical="center"/>
      <protection locked="0"/>
    </xf>
    <xf numFmtId="164" fontId="15" fillId="10" borderId="9" xfId="0" applyNumberFormat="1" applyFont="1" applyFill="1" applyBorder="1" applyAlignment="1" applyProtection="1">
      <alignment vertical="center" wrapText="1"/>
      <protection locked="0"/>
    </xf>
    <xf numFmtId="0" fontId="41" fillId="10" borderId="9" xfId="0"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44" fillId="10" borderId="10" xfId="0" applyFont="1" applyFill="1" applyBorder="1" applyAlignment="1" applyProtection="1">
      <alignment vertical="center" wrapText="1"/>
      <protection locked="0"/>
    </xf>
    <xf numFmtId="0" fontId="0" fillId="11" borderId="0" xfId="0" applyFill="1" applyAlignment="1" applyProtection="1">
      <alignment wrapText="1"/>
      <protection locked="0"/>
    </xf>
    <xf numFmtId="0" fontId="46" fillId="11" borderId="0" xfId="0" applyFont="1" applyFill="1" applyAlignment="1" applyProtection="1">
      <alignment wrapText="1"/>
      <protection locked="0"/>
    </xf>
    <xf numFmtId="167" fontId="15" fillId="14" borderId="3" xfId="0" applyNumberFormat="1" applyFont="1" applyFill="1" applyBorder="1" applyAlignment="1" applyProtection="1">
      <alignment vertical="center"/>
      <protection locked="0"/>
    </xf>
    <xf numFmtId="0" fontId="0" fillId="10" borderId="0" xfId="0" applyFill="1" applyProtection="1">
      <protection locked="0"/>
    </xf>
    <xf numFmtId="0" fontId="0" fillId="0" borderId="5" xfId="0" applyBorder="1" applyAlignment="1" applyProtection="1">
      <alignment vertical="center" wrapText="1"/>
      <protection locked="0"/>
    </xf>
    <xf numFmtId="0" fontId="33" fillId="0" borderId="0" xfId="0" applyFont="1" applyAlignment="1">
      <alignment horizontal="center" vertical="center" wrapText="1"/>
    </xf>
    <xf numFmtId="0" fontId="47" fillId="14" borderId="4" xfId="0" applyFont="1" applyFill="1" applyBorder="1" applyAlignment="1" applyProtection="1">
      <alignment vertical="top" wrapText="1"/>
      <protection locked="0"/>
    </xf>
    <xf numFmtId="0" fontId="47" fillId="14" borderId="4" xfId="0" applyFont="1" applyFill="1" applyBorder="1" applyAlignment="1" applyProtection="1">
      <alignment vertical="center" wrapText="1"/>
      <protection locked="0"/>
    </xf>
    <xf numFmtId="168" fontId="20" fillId="3" borderId="0" xfId="0" applyNumberFormat="1" applyFont="1" applyFill="1" applyAlignment="1">
      <alignment vertical="center" wrapText="1"/>
    </xf>
    <xf numFmtId="0" fontId="39" fillId="0" borderId="0" xfId="0" applyFont="1" applyAlignment="1" applyProtection="1">
      <alignment wrapText="1"/>
      <protection locked="0"/>
    </xf>
    <xf numFmtId="0" fontId="39" fillId="11" borderId="0" xfId="0" applyFont="1" applyFill="1" applyAlignment="1" applyProtection="1">
      <alignment wrapText="1"/>
      <protection locked="0"/>
    </xf>
    <xf numFmtId="0" fontId="45" fillId="10" borderId="0" xfId="0" applyFont="1" applyFill="1"/>
    <xf numFmtId="167" fontId="15" fillId="10" borderId="8" xfId="0" applyNumberFormat="1"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0" fontId="18" fillId="3" borderId="0" xfId="0" applyFont="1" applyFill="1" applyAlignment="1">
      <alignment horizontal="center" vertical="center" wrapText="1" readingOrder="1"/>
    </xf>
    <xf numFmtId="0" fontId="33" fillId="3" borderId="6" xfId="0" applyFont="1" applyFill="1" applyBorder="1" applyAlignment="1">
      <alignment horizontal="center" vertical="center" wrapText="1"/>
    </xf>
    <xf numFmtId="167" fontId="13" fillId="0" borderId="2" xfId="0" applyNumberFormat="1" applyFont="1" applyBorder="1" applyAlignment="1">
      <alignment horizontal="left" vertical="center" wrapText="1" readingOrder="1"/>
    </xf>
    <xf numFmtId="0" fontId="22" fillId="2" borderId="0" xfId="0" applyFont="1" applyFill="1" applyAlignment="1">
      <alignment horizontal="center" vertical="center"/>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33" fillId="3" borderId="0" xfId="0" applyFont="1" applyFill="1" applyAlignment="1">
      <alignment horizontal="center" vertical="center" wrapText="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DAEEF3"/>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39" zoomScaleNormal="100" workbookViewId="0">
      <selection activeCell="A29" sqref="A29"/>
    </sheetView>
  </sheetViews>
  <sheetFormatPr defaultColWidth="0" defaultRowHeight="14.1" zeroHeight="1"/>
  <cols>
    <col min="1" max="1" width="219.28515625" style="41" customWidth="1"/>
    <col min="2" max="2" width="33.28515625" style="40" customWidth="1"/>
    <col min="3" max="16384" width="8.7109375" hidden="1"/>
  </cols>
  <sheetData>
    <row r="1" spans="1:2" ht="23.25" customHeight="1">
      <c r="A1" s="39" t="s">
        <v>0</v>
      </c>
    </row>
    <row r="2" spans="1:2" ht="33" customHeight="1">
      <c r="A2" s="97" t="s">
        <v>1</v>
      </c>
    </row>
    <row r="3" spans="1:2" ht="17.25" customHeight="1"/>
    <row r="4" spans="1:2" ht="23.25" customHeight="1">
      <c r="A4" s="113"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68"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4"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c r="A51" s="46" t="s">
        <v>44</v>
      </c>
    </row>
    <row r="52" spans="1:1" ht="17.25" customHeight="1">
      <c r="A52" s="46"/>
    </row>
    <row r="53" spans="1:1" ht="22.5" customHeight="1">
      <c r="A53" s="42" t="s">
        <v>45</v>
      </c>
    </row>
    <row r="54" spans="1:1" ht="32.25" customHeight="1">
      <c r="A54" s="115" t="s">
        <v>46</v>
      </c>
    </row>
    <row r="55" spans="1:1" ht="17.25" customHeight="1">
      <c r="A55" s="50" t="s">
        <v>47</v>
      </c>
    </row>
    <row r="56" spans="1:1" ht="17.25" customHeight="1">
      <c r="A56" s="51" t="s">
        <v>48</v>
      </c>
    </row>
    <row r="57" spans="1:1" ht="17.25" customHeight="1">
      <c r="A57" s="64" t="s">
        <v>49</v>
      </c>
    </row>
    <row r="58" spans="1:1" ht="17.25" customHeight="1">
      <c r="A58" s="114" t="s">
        <v>50</v>
      </c>
    </row>
    <row r="59" spans="1:1"/>
    <row r="61" spans="1:1" hidden="1">
      <c r="A61" s="52"/>
    </row>
    <row r="62" spans="1:1"/>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6" sqref="B6:F6"/>
    </sheetView>
  </sheetViews>
  <sheetFormatPr defaultColWidth="0" defaultRowHeight="12.6"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57" t="s">
        <v>51</v>
      </c>
      <c r="B1" s="157"/>
      <c r="C1" s="157"/>
      <c r="D1" s="157"/>
      <c r="E1" s="157"/>
      <c r="F1" s="157"/>
      <c r="G1" s="17"/>
      <c r="H1" s="17"/>
      <c r="I1" s="17"/>
      <c r="J1" s="17"/>
      <c r="K1" s="17"/>
    </row>
    <row r="2" spans="1:11" ht="21" customHeight="1">
      <c r="A2" s="3" t="s">
        <v>52</v>
      </c>
      <c r="B2" s="158" t="s">
        <v>53</v>
      </c>
      <c r="C2" s="158"/>
      <c r="D2" s="158"/>
      <c r="E2" s="158"/>
      <c r="F2" s="158"/>
      <c r="G2" s="17"/>
      <c r="H2" s="17"/>
      <c r="I2" s="17"/>
      <c r="J2" s="17"/>
      <c r="K2" s="17"/>
    </row>
    <row r="3" spans="1:11" ht="15.6">
      <c r="A3" s="3" t="s">
        <v>54</v>
      </c>
      <c r="B3" s="158" t="s">
        <v>55</v>
      </c>
      <c r="C3" s="158"/>
      <c r="D3" s="158"/>
      <c r="E3" s="158"/>
      <c r="F3" s="158"/>
      <c r="G3" s="17"/>
      <c r="H3" s="17"/>
      <c r="I3" s="17"/>
      <c r="J3" s="17"/>
      <c r="K3" s="17"/>
    </row>
    <row r="4" spans="1:11" ht="21" customHeight="1">
      <c r="A4" s="3" t="s">
        <v>56</v>
      </c>
      <c r="B4" s="159">
        <v>45108</v>
      </c>
      <c r="C4" s="159"/>
      <c r="D4" s="159"/>
      <c r="E4" s="159"/>
      <c r="F4" s="159"/>
      <c r="G4" s="17"/>
      <c r="H4" s="17"/>
      <c r="I4" s="17"/>
      <c r="J4" s="17"/>
      <c r="K4" s="17"/>
    </row>
    <row r="5" spans="1:11" ht="21" customHeight="1">
      <c r="A5" s="3" t="s">
        <v>57</v>
      </c>
      <c r="B5" s="159">
        <v>45473</v>
      </c>
      <c r="C5" s="159"/>
      <c r="D5" s="159"/>
      <c r="E5" s="159"/>
      <c r="F5" s="159"/>
      <c r="G5" s="17"/>
      <c r="H5" s="17"/>
      <c r="I5" s="17"/>
      <c r="J5" s="17"/>
      <c r="K5" s="17"/>
    </row>
    <row r="6" spans="1:11" ht="21" customHeight="1">
      <c r="A6" s="3" t="s">
        <v>58</v>
      </c>
      <c r="B6" s="156" t="str">
        <f>IF(AND(Travel!B7&lt;&gt;A30,Hospitality!B7&lt;&gt;A30,'All other expenses'!B7&lt;&gt;A30,'Gifts and benefits'!B7&lt;&gt;A30),A31,IF(AND(Travel!B7=A30,Hospitality!B7=A30,'All other expenses'!B7=A30,'Gifts and benefits'!B7=A30),A33,A32))</f>
        <v>Data and totals checked on all sheets</v>
      </c>
      <c r="C6" s="156"/>
      <c r="D6" s="156"/>
      <c r="E6" s="156"/>
      <c r="F6" s="156"/>
      <c r="G6" s="23"/>
      <c r="H6" s="17"/>
      <c r="I6" s="17"/>
      <c r="J6" s="17"/>
      <c r="K6" s="17"/>
    </row>
    <row r="7" spans="1:11" ht="30.75">
      <c r="A7" s="3" t="s">
        <v>59</v>
      </c>
      <c r="B7" s="155" t="s">
        <v>60</v>
      </c>
      <c r="C7" s="155"/>
      <c r="D7" s="155"/>
      <c r="E7" s="155"/>
      <c r="F7" s="155"/>
      <c r="G7" s="23"/>
      <c r="H7" s="17"/>
      <c r="I7" s="17"/>
      <c r="J7" s="17"/>
      <c r="K7" s="17"/>
    </row>
    <row r="8" spans="1:11" ht="25.5" customHeight="1">
      <c r="A8" s="3" t="s">
        <v>61</v>
      </c>
      <c r="B8" s="155" t="s">
        <v>62</v>
      </c>
      <c r="C8" s="155"/>
      <c r="D8" s="155"/>
      <c r="E8" s="155"/>
      <c r="F8" s="155"/>
      <c r="G8" s="23"/>
      <c r="H8" s="17"/>
      <c r="I8" s="17"/>
      <c r="J8" s="17"/>
      <c r="K8" s="17"/>
    </row>
    <row r="9" spans="1:11" ht="66.75" customHeight="1">
      <c r="A9" s="154" t="s">
        <v>63</v>
      </c>
      <c r="B9" s="154"/>
      <c r="C9" s="154"/>
      <c r="D9" s="154"/>
      <c r="E9" s="154"/>
      <c r="F9" s="154"/>
      <c r="G9" s="23"/>
      <c r="H9" s="17"/>
      <c r="I9" s="17"/>
      <c r="J9" s="17"/>
      <c r="K9" s="17"/>
    </row>
    <row r="10" spans="1:11" s="92" customFormat="1" ht="36" customHeight="1">
      <c r="A10" s="86" t="s">
        <v>64</v>
      </c>
      <c r="B10" s="87" t="s">
        <v>65</v>
      </c>
      <c r="C10" s="87" t="s">
        <v>66</v>
      </c>
      <c r="D10" s="88"/>
      <c r="E10" s="89" t="s">
        <v>29</v>
      </c>
      <c r="F10" s="90" t="s">
        <v>67</v>
      </c>
      <c r="G10" s="91"/>
      <c r="H10" s="91"/>
      <c r="I10" s="91"/>
      <c r="J10" s="91"/>
      <c r="K10" s="91"/>
    </row>
    <row r="11" spans="1:11" ht="27.75" customHeight="1">
      <c r="A11" s="8" t="s">
        <v>68</v>
      </c>
      <c r="B11" s="58">
        <f>B15+B16+B17</f>
        <v>46951.180000000015</v>
      </c>
      <c r="C11" s="65" t="str">
        <f>IF(Travel!B6="",A34,Travel!B6)</f>
        <v>Figures include GST (where applicable)</v>
      </c>
      <c r="D11" s="6"/>
      <c r="E11" s="8" t="s">
        <v>69</v>
      </c>
      <c r="F11" s="33">
        <f>'Gifts and benefits'!C47</f>
        <v>35</v>
      </c>
      <c r="G11" s="29"/>
      <c r="H11" s="29"/>
      <c r="I11" s="29"/>
      <c r="J11" s="29"/>
      <c r="K11" s="29"/>
    </row>
    <row r="12" spans="1:11" ht="27.75" customHeight="1">
      <c r="A12" s="8" t="s">
        <v>24</v>
      </c>
      <c r="B12" s="58">
        <f>Hospitality!B19</f>
        <v>165.7</v>
      </c>
      <c r="C12" s="65" t="s">
        <v>70</v>
      </c>
      <c r="D12" s="6"/>
      <c r="E12" s="8" t="s">
        <v>71</v>
      </c>
      <c r="F12" s="33">
        <f>'Gifts and benefits'!C48</f>
        <v>4</v>
      </c>
      <c r="G12" s="29"/>
      <c r="H12" s="29"/>
      <c r="I12" s="29"/>
      <c r="J12" s="29"/>
      <c r="K12" s="29"/>
    </row>
    <row r="13" spans="1:11" ht="27.75" customHeight="1">
      <c r="A13" s="8" t="s">
        <v>72</v>
      </c>
      <c r="B13" s="58">
        <f>'All other expenses'!B22</f>
        <v>1678.3600000000001</v>
      </c>
      <c r="C13" s="65" t="s">
        <v>70</v>
      </c>
      <c r="D13" s="6"/>
      <c r="E13" s="8" t="s">
        <v>73</v>
      </c>
      <c r="F13" s="33">
        <f>'Gifts and benefits'!C49</f>
        <v>31</v>
      </c>
      <c r="G13" s="17"/>
      <c r="H13" s="17"/>
      <c r="I13" s="17"/>
      <c r="J13" s="17"/>
      <c r="K13" s="17"/>
    </row>
    <row r="14" spans="1:11" ht="12.75" customHeight="1">
      <c r="A14" s="7"/>
      <c r="B14" s="59"/>
      <c r="C14" s="66"/>
      <c r="D14" s="34"/>
      <c r="E14" s="6"/>
      <c r="F14" s="35"/>
      <c r="G14" s="17"/>
      <c r="H14" s="17"/>
      <c r="I14" s="17"/>
      <c r="J14" s="17"/>
      <c r="K14" s="17"/>
    </row>
    <row r="15" spans="1:11" ht="27.75" customHeight="1">
      <c r="A15" s="9" t="s">
        <v>74</v>
      </c>
      <c r="B15" s="60">
        <f>Travel!B29</f>
        <v>4786.55</v>
      </c>
      <c r="C15" s="67" t="str">
        <f>C11</f>
        <v>Figures include GST (where applicable)</v>
      </c>
      <c r="D15" s="6"/>
      <c r="E15" s="6"/>
      <c r="F15" s="35"/>
      <c r="G15" s="17"/>
      <c r="H15" s="17"/>
      <c r="I15" s="17"/>
      <c r="J15" s="17"/>
      <c r="K15" s="17"/>
    </row>
    <row r="16" spans="1:11" ht="27.75" customHeight="1">
      <c r="A16" s="9" t="s">
        <v>75</v>
      </c>
      <c r="B16" s="60">
        <f>Travel!B271</f>
        <v>41613.770000000011</v>
      </c>
      <c r="C16" s="67" t="str">
        <f>C11</f>
        <v>Figures include GST (where applicable)</v>
      </c>
      <c r="D16" s="36"/>
      <c r="E16" s="6"/>
      <c r="F16" s="37"/>
      <c r="G16" s="17"/>
      <c r="H16" s="17"/>
      <c r="I16" s="17"/>
      <c r="J16" s="17"/>
      <c r="K16" s="17"/>
    </row>
    <row r="17" spans="1:11" ht="27.75" customHeight="1">
      <c r="A17" s="9" t="s">
        <v>76</v>
      </c>
      <c r="B17" s="60">
        <f>Travel!B301</f>
        <v>550.8599999999999</v>
      </c>
      <c r="C17" s="67" t="str">
        <f>C11</f>
        <v>Figures include GST (where applicable)</v>
      </c>
      <c r="D17" s="6"/>
      <c r="E17" s="6"/>
      <c r="F17" s="37"/>
      <c r="G17" s="17"/>
      <c r="H17" s="17"/>
      <c r="I17" s="17"/>
      <c r="J17" s="17"/>
      <c r="K17" s="17"/>
    </row>
    <row r="18" spans="1:11" ht="27.75" customHeight="1">
      <c r="A18" s="17"/>
      <c r="B18" s="19"/>
      <c r="C18" s="17"/>
      <c r="D18" s="5"/>
      <c r="E18" s="5"/>
      <c r="F18" s="28"/>
      <c r="G18" s="17"/>
      <c r="H18" s="17"/>
      <c r="I18" s="17"/>
      <c r="J18" s="17"/>
      <c r="K18" s="17"/>
    </row>
    <row r="19" spans="1:11" ht="12.95">
      <c r="A19" s="18" t="s">
        <v>77</v>
      </c>
      <c r="B19" s="19"/>
      <c r="C19" s="17"/>
      <c r="D19" s="17"/>
      <c r="E19" s="17"/>
      <c r="F19" s="17"/>
      <c r="G19" s="17"/>
      <c r="H19" s="17"/>
      <c r="I19" s="17"/>
      <c r="J19" s="17"/>
      <c r="K19" s="17"/>
    </row>
    <row r="20" spans="1:11">
      <c r="A20" s="20" t="s">
        <v>78</v>
      </c>
      <c r="D20" s="17"/>
      <c r="E20" s="17"/>
      <c r="F20" s="17"/>
      <c r="G20" s="17"/>
      <c r="H20" s="17"/>
      <c r="I20" s="17"/>
      <c r="J20" s="17"/>
      <c r="K20" s="17"/>
    </row>
    <row r="21" spans="1:11" ht="12.6" customHeight="1">
      <c r="A21" s="20" t="s">
        <v>79</v>
      </c>
      <c r="D21" s="17"/>
      <c r="E21" s="17"/>
      <c r="F21" s="17"/>
      <c r="G21" s="17"/>
      <c r="H21" s="17"/>
      <c r="I21" s="17"/>
      <c r="J21" s="17"/>
      <c r="K21" s="17"/>
    </row>
    <row r="22" spans="1:11" ht="12.6" customHeight="1">
      <c r="A22" s="20" t="s">
        <v>80</v>
      </c>
      <c r="D22" s="17"/>
      <c r="E22" s="17"/>
      <c r="F22" s="17"/>
      <c r="G22" s="17"/>
      <c r="H22" s="17"/>
      <c r="I22" s="17"/>
      <c r="J22" s="17"/>
      <c r="K22" s="17"/>
    </row>
    <row r="23" spans="1:11" ht="12.6" customHeight="1">
      <c r="A23" s="20" t="s">
        <v>81</v>
      </c>
      <c r="D23" s="17"/>
      <c r="E23" s="17"/>
      <c r="F23" s="17"/>
      <c r="G23" s="17"/>
      <c r="H23" s="17"/>
      <c r="I23" s="17"/>
      <c r="J23" s="17"/>
      <c r="K23" s="17"/>
    </row>
    <row r="24" spans="1:11">
      <c r="A24" s="26"/>
      <c r="B24" s="17"/>
      <c r="C24" s="17"/>
      <c r="D24" s="17"/>
      <c r="E24" s="17"/>
      <c r="F24" s="17"/>
      <c r="G24" s="17"/>
      <c r="H24" s="17"/>
      <c r="I24" s="17"/>
      <c r="J24" s="17"/>
      <c r="K24" s="17"/>
    </row>
    <row r="25" spans="1:11" ht="12.95" hidden="1">
      <c r="A25" s="12" t="s">
        <v>82</v>
      </c>
      <c r="B25" s="13"/>
      <c r="C25" s="13"/>
      <c r="D25" s="13"/>
      <c r="E25" s="13"/>
      <c r="F25" s="13"/>
      <c r="G25" s="17"/>
      <c r="H25" s="17"/>
      <c r="I25" s="17"/>
      <c r="J25" s="17"/>
      <c r="K25" s="17"/>
    </row>
    <row r="26" spans="1:11" ht="12.75" hidden="1" customHeight="1">
      <c r="A26" s="11" t="s">
        <v>83</v>
      </c>
      <c r="B26" s="4"/>
      <c r="C26" s="4"/>
      <c r="D26" s="11"/>
      <c r="E26" s="11"/>
      <c r="F26" s="11"/>
      <c r="G26" s="17"/>
      <c r="H26" s="17"/>
      <c r="I26" s="17"/>
      <c r="J26" s="17"/>
      <c r="K26" s="17"/>
    </row>
    <row r="27" spans="1:11" hidden="1">
      <c r="A27" s="10" t="s">
        <v>70</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92</v>
      </c>
      <c r="B36" s="62"/>
      <c r="C36" s="62"/>
      <c r="D36" s="62"/>
      <c r="E36" s="62"/>
      <c r="F36" s="62"/>
      <c r="G36" s="17"/>
      <c r="H36" s="17"/>
      <c r="I36" s="17"/>
      <c r="J36" s="17"/>
      <c r="K36" s="17"/>
    </row>
    <row r="37" spans="1:11" hidden="1">
      <c r="A37" s="10" t="s">
        <v>60</v>
      </c>
      <c r="B37" s="62"/>
      <c r="C37" s="62"/>
      <c r="D37" s="62"/>
      <c r="E37" s="62"/>
      <c r="F37" s="62"/>
      <c r="G37" s="17"/>
      <c r="H37" s="17"/>
      <c r="I37" s="17"/>
      <c r="J37" s="17"/>
      <c r="K37" s="17"/>
    </row>
    <row r="38" spans="1:11" hidden="1">
      <c r="A38" s="10" t="s">
        <v>93</v>
      </c>
      <c r="B38" s="62"/>
      <c r="C38" s="62"/>
      <c r="D38" s="62"/>
      <c r="E38" s="62"/>
      <c r="F38" s="62"/>
      <c r="G38" s="17"/>
      <c r="H38" s="17"/>
      <c r="I38" s="17"/>
      <c r="J38" s="17"/>
      <c r="K38" s="17"/>
    </row>
    <row r="39" spans="1:11" hidden="1">
      <c r="A39" s="11" t="s">
        <v>94</v>
      </c>
      <c r="B39" s="4"/>
      <c r="C39" s="4"/>
      <c r="D39" s="4"/>
      <c r="E39" s="4"/>
      <c r="F39" s="4"/>
      <c r="G39" s="17"/>
      <c r="H39" s="17"/>
      <c r="I39" s="17"/>
      <c r="J39" s="17"/>
      <c r="K39" s="17"/>
    </row>
    <row r="40" spans="1:11" hidden="1">
      <c r="A40" s="4" t="s">
        <v>95</v>
      </c>
      <c r="B40" s="4"/>
      <c r="C40" s="4"/>
      <c r="D40" s="4"/>
      <c r="E40" s="4"/>
      <c r="F40" s="4"/>
      <c r="G40" s="17"/>
      <c r="H40" s="17"/>
      <c r="I40" s="17"/>
      <c r="J40" s="17"/>
      <c r="K40" s="17"/>
    </row>
    <row r="41" spans="1:11" hidden="1">
      <c r="A41" s="4" t="s">
        <v>96</v>
      </c>
      <c r="B41" s="4"/>
      <c r="C41" s="4"/>
      <c r="D41" s="4"/>
      <c r="E41" s="4"/>
      <c r="F41" s="4"/>
      <c r="G41" s="17"/>
      <c r="H41" s="17"/>
      <c r="I41" s="17"/>
      <c r="J41" s="17"/>
      <c r="K41" s="17"/>
    </row>
    <row r="42" spans="1:11" hidden="1">
      <c r="A42" s="4" t="s">
        <v>97</v>
      </c>
      <c r="B42" s="4"/>
      <c r="C42" s="4"/>
      <c r="D42" s="4"/>
      <c r="E42" s="4"/>
      <c r="F42" s="4"/>
      <c r="G42" s="17"/>
      <c r="H42" s="17"/>
      <c r="I42" s="17"/>
      <c r="J42" s="17"/>
      <c r="K42" s="17"/>
    </row>
    <row r="43" spans="1:11" hidden="1">
      <c r="A43" s="4" t="s">
        <v>98</v>
      </c>
      <c r="B43" s="4"/>
      <c r="C43" s="4"/>
      <c r="D43" s="4"/>
      <c r="E43" s="4"/>
      <c r="F43" s="4"/>
      <c r="G43" s="17"/>
      <c r="H43" s="17"/>
      <c r="I43" s="17"/>
      <c r="J43" s="17"/>
      <c r="K43" s="17"/>
    </row>
    <row r="44" spans="1:11" hidden="1">
      <c r="A44" s="4" t="s">
        <v>99</v>
      </c>
      <c r="B44" s="4"/>
      <c r="C44" s="4"/>
      <c r="D44" s="4"/>
      <c r="E44" s="4"/>
      <c r="F44" s="4"/>
      <c r="G44" s="17"/>
      <c r="H44" s="17"/>
      <c r="I44" s="17"/>
      <c r="J44" s="17"/>
      <c r="K44" s="17"/>
    </row>
    <row r="45" spans="1:11" hidden="1">
      <c r="A45" s="63" t="s">
        <v>100</v>
      </c>
      <c r="B45" s="62"/>
      <c r="C45" s="62"/>
      <c r="D45" s="62"/>
      <c r="E45" s="62"/>
      <c r="F45" s="62"/>
      <c r="G45" s="17"/>
      <c r="H45" s="17"/>
      <c r="I45" s="17"/>
      <c r="J45" s="17"/>
      <c r="K45" s="17"/>
    </row>
    <row r="46" spans="1:11" hidden="1">
      <c r="A46" s="62" t="s">
        <v>101</v>
      </c>
      <c r="B46" s="62"/>
      <c r="C46" s="62"/>
      <c r="D46" s="62"/>
      <c r="E46" s="62"/>
      <c r="F46" s="62"/>
      <c r="G46" s="17"/>
      <c r="H46" s="17"/>
      <c r="I46" s="17"/>
      <c r="J46" s="17"/>
      <c r="K46" s="17"/>
    </row>
    <row r="47" spans="1:11" hidden="1">
      <c r="A47" s="38">
        <v>-20000</v>
      </c>
      <c r="B47" s="4"/>
      <c r="C47" s="4"/>
      <c r="D47" s="4"/>
      <c r="E47" s="4"/>
      <c r="F47" s="4"/>
      <c r="G47" s="17"/>
      <c r="H47" s="17"/>
      <c r="I47" s="17"/>
      <c r="J47" s="17"/>
      <c r="K47" s="17"/>
    </row>
    <row r="48" spans="1:11" ht="24.95" hidden="1">
      <c r="A48" s="80" t="s">
        <v>102</v>
      </c>
      <c r="B48" s="62"/>
      <c r="C48" s="62"/>
      <c r="D48" s="62"/>
      <c r="E48" s="62"/>
      <c r="F48" s="62"/>
      <c r="G48" s="17"/>
      <c r="H48" s="17"/>
      <c r="I48" s="17"/>
      <c r="J48" s="17"/>
      <c r="K48" s="17"/>
    </row>
    <row r="49" spans="1:11" ht="24.95" hidden="1">
      <c r="A49" s="80" t="s">
        <v>103</v>
      </c>
      <c r="B49" s="62"/>
      <c r="C49" s="62"/>
      <c r="D49" s="62"/>
      <c r="E49" s="62"/>
      <c r="F49" s="62"/>
      <c r="G49" s="17"/>
      <c r="H49" s="17"/>
      <c r="I49" s="17"/>
      <c r="J49" s="17"/>
      <c r="K49" s="17"/>
    </row>
    <row r="50" spans="1:11" ht="24.95" hidden="1">
      <c r="A50" s="81" t="s">
        <v>104</v>
      </c>
      <c r="B50" s="4"/>
      <c r="C50" s="4"/>
      <c r="D50" s="4"/>
      <c r="E50" s="4"/>
      <c r="F50" s="4"/>
      <c r="G50" s="17"/>
      <c r="H50" s="17"/>
      <c r="I50" s="17"/>
      <c r="J50" s="17"/>
      <c r="K50" s="17"/>
    </row>
    <row r="51" spans="1:11" ht="24.95" hidden="1">
      <c r="A51" s="81" t="s">
        <v>105</v>
      </c>
      <c r="B51" s="4"/>
      <c r="C51" s="4"/>
      <c r="D51" s="4"/>
      <c r="E51" s="4"/>
      <c r="F51" s="4"/>
      <c r="G51" s="17"/>
      <c r="H51" s="17"/>
      <c r="I51" s="17"/>
      <c r="J51" s="17"/>
      <c r="K51" s="17"/>
    </row>
    <row r="52" spans="1:11" ht="37.5" hidden="1">
      <c r="A52" s="81" t="s">
        <v>106</v>
      </c>
      <c r="B52" s="73"/>
      <c r="C52" s="73"/>
      <c r="D52" s="73"/>
      <c r="E52" s="11"/>
      <c r="F52" s="11"/>
      <c r="G52" s="17"/>
      <c r="H52" s="17"/>
      <c r="I52" s="17"/>
      <c r="J52" s="17"/>
      <c r="K52" s="17"/>
    </row>
    <row r="53" spans="1:11" ht="12.95" hidden="1">
      <c r="A53" s="78" t="s">
        <v>107</v>
      </c>
      <c r="B53" s="72"/>
      <c r="C53" s="72"/>
      <c r="D53" s="72"/>
      <c r="E53" s="10"/>
      <c r="F53" s="10" t="b">
        <v>1</v>
      </c>
      <c r="G53" s="17"/>
      <c r="H53" s="17"/>
      <c r="I53" s="17"/>
      <c r="J53" s="17"/>
      <c r="K53" s="17"/>
    </row>
    <row r="54" spans="1:11" ht="12.95" hidden="1">
      <c r="A54" s="79" t="s">
        <v>108</v>
      </c>
      <c r="B54" s="78"/>
      <c r="C54" s="78"/>
      <c r="D54" s="78"/>
      <c r="E54" s="10"/>
      <c r="F54" s="10" t="b">
        <v>0</v>
      </c>
      <c r="G54" s="17"/>
      <c r="H54" s="17"/>
      <c r="I54" s="17"/>
      <c r="J54" s="17"/>
      <c r="K54" s="17"/>
    </row>
    <row r="55" spans="1:11" ht="12.95" hidden="1">
      <c r="A55" s="82"/>
      <c r="B55" s="74">
        <f>COUNT(Travel!B12:B28)</f>
        <v>16</v>
      </c>
      <c r="C55" s="74"/>
      <c r="D55" s="74">
        <f>COUNTIF(Travel!D12:D28,"*")</f>
        <v>16</v>
      </c>
      <c r="E55" s="75"/>
      <c r="F55" s="75" t="b">
        <f>MIN(B55,D55)=MAX(B55,D55)</f>
        <v>1</v>
      </c>
      <c r="G55" s="17"/>
      <c r="H55" s="17"/>
      <c r="I55" s="17"/>
      <c r="J55" s="17"/>
      <c r="K55" s="17"/>
    </row>
    <row r="56" spans="1:11" ht="12.95" hidden="1">
      <c r="A56" s="82" t="s">
        <v>109</v>
      </c>
      <c r="B56" s="74">
        <f>COUNT(Travel!B33:B270)</f>
        <v>237</v>
      </c>
      <c r="C56" s="74"/>
      <c r="D56" s="74">
        <f>COUNTIF(Travel!D33:D270,"*")</f>
        <v>237</v>
      </c>
      <c r="E56" s="75"/>
      <c r="F56" s="75" t="b">
        <f>MIN(B56,D56)=MAX(B56,D56)</f>
        <v>1</v>
      </c>
    </row>
    <row r="57" spans="1:11" ht="12.95" hidden="1">
      <c r="A57" s="83"/>
      <c r="B57" s="74">
        <f>COUNT(Travel!B247:B299)</f>
        <v>49</v>
      </c>
      <c r="C57" s="74"/>
      <c r="D57" s="74">
        <f>COUNTIF(Travel!D247:D299,"*")</f>
        <v>50</v>
      </c>
      <c r="E57" s="75"/>
      <c r="F57" s="75" t="b">
        <f>MIN(B57,D57)=MAX(B57,D57)</f>
        <v>0</v>
      </c>
    </row>
    <row r="58" spans="1:11" ht="12.95" hidden="1">
      <c r="A58" s="84" t="s">
        <v>110</v>
      </c>
      <c r="B58" s="76">
        <f>COUNT(Hospitality!B11:B18)</f>
        <v>3</v>
      </c>
      <c r="C58" s="76"/>
      <c r="D58" s="76">
        <f>COUNTIF(Hospitality!D11:D18,"*")</f>
        <v>3</v>
      </c>
      <c r="E58" s="77"/>
      <c r="F58" s="77" t="b">
        <f>MIN(B58,D58)=MAX(B58,D58)</f>
        <v>1</v>
      </c>
    </row>
    <row r="59" spans="1:11" ht="12.95" hidden="1">
      <c r="A59" s="85" t="s">
        <v>111</v>
      </c>
      <c r="B59" s="75">
        <f>COUNT('All other expenses'!B11:B21)</f>
        <v>8</v>
      </c>
      <c r="C59" s="75"/>
      <c r="D59" s="75">
        <f>COUNTIF('All other expenses'!D11:D21,"*")</f>
        <v>8</v>
      </c>
      <c r="E59" s="75"/>
      <c r="F59" s="75" t="b">
        <f>MIN(B59,D59)=MAX(B59,D59)</f>
        <v>1</v>
      </c>
    </row>
    <row r="60" spans="1:11" ht="12.95" hidden="1">
      <c r="A60" s="84" t="s">
        <v>112</v>
      </c>
      <c r="B60" s="76">
        <f>COUNTIF('Gifts and benefits'!B11:B45,"*")</f>
        <v>35</v>
      </c>
      <c r="C60" s="76">
        <f>COUNTIF('Gifts and benefits'!C11:C45,"*")</f>
        <v>35</v>
      </c>
      <c r="D60" s="76"/>
      <c r="E60" s="76">
        <f>COUNTA('Gifts and benefits'!E11:E45)</f>
        <v>35</v>
      </c>
      <c r="F60" s="77" t="b">
        <f>MIN(B60,C60,E60)=MAX(B60,C60,E60)</f>
        <v>1</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558"/>
  <sheetViews>
    <sheetView zoomScale="118" zoomScaleNormal="71" workbookViewId="0">
      <selection activeCell="B7" sqref="B7:E7"/>
    </sheetView>
  </sheetViews>
  <sheetFormatPr defaultColWidth="0" defaultRowHeight="12.6" zeroHeight="1"/>
  <cols>
    <col min="1" max="1" width="35.7109375" customWidth="1"/>
    <col min="2" max="2" width="14.28515625" customWidth="1"/>
    <col min="3" max="3" width="71.42578125" customWidth="1"/>
    <col min="4" max="4" width="50" customWidth="1"/>
    <col min="5" max="5" width="26.7109375" customWidth="1"/>
    <col min="6" max="6" width="37.5703125" customWidth="1"/>
    <col min="7" max="9" width="9.140625" hidden="1" customWidth="1"/>
    <col min="10" max="13" width="0" hidden="1" customWidth="1"/>
    <col min="14" max="16384" width="9.140625" hidden="1"/>
  </cols>
  <sheetData>
    <row r="1" spans="1:6" ht="26.25" customHeight="1">
      <c r="A1" s="163" t="s">
        <v>113</v>
      </c>
      <c r="B1" s="163"/>
      <c r="C1" s="163"/>
      <c r="D1" s="163"/>
      <c r="E1" s="163"/>
      <c r="F1" s="17"/>
    </row>
    <row r="2" spans="1:6" ht="21" customHeight="1">
      <c r="A2" s="3" t="s">
        <v>114</v>
      </c>
      <c r="B2" s="162" t="str">
        <f>'Summary and sign-off'!B2:F2</f>
        <v>Kāinga Ora - Homes and Communities</v>
      </c>
      <c r="C2" s="162"/>
      <c r="D2" s="162"/>
      <c r="E2" s="162"/>
      <c r="F2" s="17"/>
    </row>
    <row r="3" spans="1:6" ht="30.95">
      <c r="A3" s="3" t="s">
        <v>115</v>
      </c>
      <c r="B3" s="162" t="str">
        <f>'Summary and sign-off'!B3:F3</f>
        <v>Andrew McKenzie</v>
      </c>
      <c r="C3" s="162"/>
      <c r="D3" s="162"/>
      <c r="E3" s="162"/>
      <c r="F3" s="17"/>
    </row>
    <row r="4" spans="1:6" ht="21" customHeight="1">
      <c r="A4" s="3" t="s">
        <v>116</v>
      </c>
      <c r="B4" s="162">
        <f>'Summary and sign-off'!B4:F4</f>
        <v>45108</v>
      </c>
      <c r="C4" s="162"/>
      <c r="D4" s="162"/>
      <c r="E4" s="162"/>
      <c r="F4" s="17"/>
    </row>
    <row r="5" spans="1:6" ht="21" customHeight="1">
      <c r="A5" s="3" t="s">
        <v>117</v>
      </c>
      <c r="B5" s="162">
        <f>'Summary and sign-off'!B5:F5</f>
        <v>45473</v>
      </c>
      <c r="C5" s="162"/>
      <c r="D5" s="162"/>
      <c r="E5" s="162"/>
      <c r="F5" s="17"/>
    </row>
    <row r="6" spans="1:6" ht="21" customHeight="1">
      <c r="A6" s="3" t="s">
        <v>118</v>
      </c>
      <c r="B6" s="155" t="s">
        <v>70</v>
      </c>
      <c r="C6" s="155"/>
      <c r="D6" s="155"/>
      <c r="E6" s="155"/>
      <c r="F6" s="17"/>
    </row>
    <row r="7" spans="1:6" ht="21" customHeight="1">
      <c r="A7" s="3" t="s">
        <v>58</v>
      </c>
      <c r="B7" s="155" t="s">
        <v>86</v>
      </c>
      <c r="C7" s="155"/>
      <c r="D7" s="155"/>
      <c r="E7" s="155"/>
      <c r="F7" s="17"/>
    </row>
    <row r="8" spans="1:6" ht="36" customHeight="1">
      <c r="A8" s="164" t="s">
        <v>119</v>
      </c>
      <c r="B8" s="165"/>
      <c r="C8" s="165"/>
      <c r="D8" s="165"/>
      <c r="E8" s="165"/>
      <c r="F8" s="19"/>
    </row>
    <row r="9" spans="1:6" ht="36" customHeight="1">
      <c r="A9" s="166" t="s">
        <v>120</v>
      </c>
      <c r="B9" s="167"/>
      <c r="C9" s="167"/>
      <c r="D9" s="167"/>
      <c r="E9" s="167"/>
      <c r="F9" s="19"/>
    </row>
    <row r="10" spans="1:6" ht="24.75" customHeight="1">
      <c r="A10" s="160" t="s">
        <v>121</v>
      </c>
      <c r="B10" s="169"/>
      <c r="C10" s="160"/>
      <c r="D10" s="160"/>
      <c r="E10" s="160"/>
      <c r="F10" s="29"/>
    </row>
    <row r="11" spans="1:6" ht="28.5" customHeight="1">
      <c r="A11" s="24" t="s">
        <v>122</v>
      </c>
      <c r="B11" s="24" t="s">
        <v>123</v>
      </c>
      <c r="C11" s="24" t="s">
        <v>124</v>
      </c>
      <c r="D11" s="24" t="s">
        <v>125</v>
      </c>
      <c r="E11" s="24" t="s">
        <v>126</v>
      </c>
      <c r="F11" s="30"/>
    </row>
    <row r="12" spans="1:6" s="2" customFormat="1" ht="42" customHeight="1">
      <c r="A12" s="103">
        <v>45245</v>
      </c>
      <c r="B12" s="121">
        <v>476.61</v>
      </c>
      <c r="C12" s="105" t="s">
        <v>127</v>
      </c>
      <c r="D12" s="105" t="s">
        <v>128</v>
      </c>
      <c r="E12" s="106" t="s">
        <v>129</v>
      </c>
      <c r="F12" s="1"/>
    </row>
    <row r="13" spans="1:6" s="2" customFormat="1" ht="12.75">
      <c r="A13" s="103">
        <v>45258</v>
      </c>
      <c r="B13" s="104">
        <v>814.55</v>
      </c>
      <c r="C13" s="105" t="s">
        <v>130</v>
      </c>
      <c r="D13" s="105" t="s">
        <v>128</v>
      </c>
      <c r="E13" s="106" t="s">
        <v>131</v>
      </c>
      <c r="F13" s="1"/>
    </row>
    <row r="14" spans="1:6" s="2" customFormat="1" ht="12.75">
      <c r="A14" s="103">
        <v>45258</v>
      </c>
      <c r="B14" s="104">
        <v>45</v>
      </c>
      <c r="C14" s="105" t="s">
        <v>130</v>
      </c>
      <c r="D14" s="131" t="s">
        <v>132</v>
      </c>
      <c r="E14" s="106"/>
      <c r="F14" s="1"/>
    </row>
    <row r="15" spans="1:6" s="2" customFormat="1" ht="12.75">
      <c r="A15" s="103">
        <v>45258</v>
      </c>
      <c r="B15" s="104">
        <v>22.4</v>
      </c>
      <c r="C15" s="105" t="s">
        <v>130</v>
      </c>
      <c r="D15" s="105" t="s">
        <v>133</v>
      </c>
      <c r="E15" s="106"/>
      <c r="F15" s="1"/>
    </row>
    <row r="16" spans="1:6" s="2" customFormat="1" ht="12.75">
      <c r="A16" s="103">
        <v>45258</v>
      </c>
      <c r="B16" s="104">
        <v>38.450000000000003</v>
      </c>
      <c r="C16" s="105" t="s">
        <v>130</v>
      </c>
      <c r="D16" s="105" t="s">
        <v>134</v>
      </c>
      <c r="E16" s="106"/>
      <c r="F16" s="1"/>
    </row>
    <row r="17" spans="1:6" s="2" customFormat="1" ht="12.75">
      <c r="A17" s="103">
        <v>45264</v>
      </c>
      <c r="B17" s="104">
        <v>324</v>
      </c>
      <c r="C17" s="105" t="s">
        <v>130</v>
      </c>
      <c r="D17" s="105" t="s">
        <v>135</v>
      </c>
      <c r="E17" s="106" t="s">
        <v>136</v>
      </c>
      <c r="F17" s="1"/>
    </row>
    <row r="18" spans="1:6" s="2" customFormat="1" ht="12.75">
      <c r="A18" s="103">
        <v>45264</v>
      </c>
      <c r="B18" s="104">
        <v>42.95</v>
      </c>
      <c r="C18" s="105" t="s">
        <v>137</v>
      </c>
      <c r="D18" s="105" t="s">
        <v>138</v>
      </c>
      <c r="E18" s="106" t="s">
        <v>139</v>
      </c>
      <c r="F18" s="1"/>
    </row>
    <row r="19" spans="1:6" s="2" customFormat="1" ht="23.25">
      <c r="A19" s="103">
        <v>45369</v>
      </c>
      <c r="B19" s="104">
        <v>122.13</v>
      </c>
      <c r="C19" s="105" t="s">
        <v>140</v>
      </c>
      <c r="D19" s="105" t="s">
        <v>141</v>
      </c>
      <c r="E19" s="106" t="s">
        <v>142</v>
      </c>
      <c r="F19" s="1"/>
    </row>
    <row r="20" spans="1:6" s="2" customFormat="1" ht="12.75">
      <c r="A20" s="103">
        <v>45370</v>
      </c>
      <c r="B20" s="104">
        <v>20.89</v>
      </c>
      <c r="C20" s="105" t="s">
        <v>143</v>
      </c>
      <c r="D20" s="105" t="s">
        <v>144</v>
      </c>
      <c r="E20" s="106" t="s">
        <v>142</v>
      </c>
      <c r="F20" s="1"/>
    </row>
    <row r="21" spans="1:6" s="2" customFormat="1" ht="12.75">
      <c r="A21" s="103">
        <v>45370</v>
      </c>
      <c r="B21" s="104">
        <v>25.81</v>
      </c>
      <c r="C21" s="105" t="s">
        <v>145</v>
      </c>
      <c r="D21" s="105" t="s">
        <v>144</v>
      </c>
      <c r="E21" s="106" t="s">
        <v>142</v>
      </c>
      <c r="F21" s="1"/>
    </row>
    <row r="22" spans="1:6" s="2" customFormat="1" ht="12.75">
      <c r="A22" s="103">
        <v>45371</v>
      </c>
      <c r="B22" s="104">
        <v>41.35</v>
      </c>
      <c r="C22" s="105" t="s">
        <v>143</v>
      </c>
      <c r="D22" s="105" t="s">
        <v>144</v>
      </c>
      <c r="E22" s="106" t="s">
        <v>142</v>
      </c>
      <c r="F22" s="1"/>
    </row>
    <row r="23" spans="1:6" s="2" customFormat="1" ht="12.75" customHeight="1">
      <c r="A23" s="103">
        <v>45371</v>
      </c>
      <c r="B23" s="104">
        <v>40.619999999999997</v>
      </c>
      <c r="C23" s="105" t="s">
        <v>146</v>
      </c>
      <c r="D23" s="105" t="s">
        <v>144</v>
      </c>
      <c r="E23" s="106" t="s">
        <v>142</v>
      </c>
      <c r="F23" s="1"/>
    </row>
    <row r="24" spans="1:6" s="2" customFormat="1" ht="12.75">
      <c r="A24" s="103">
        <v>45372</v>
      </c>
      <c r="B24" s="104">
        <v>410.63</v>
      </c>
      <c r="C24" s="105" t="s">
        <v>147</v>
      </c>
      <c r="D24" s="105" t="s">
        <v>148</v>
      </c>
      <c r="E24" s="106" t="s">
        <v>142</v>
      </c>
      <c r="F24" s="1"/>
    </row>
    <row r="25" spans="1:6" s="2" customFormat="1" ht="12.75">
      <c r="A25" s="107">
        <v>45372</v>
      </c>
      <c r="B25" s="104">
        <v>69.73</v>
      </c>
      <c r="C25" s="131" t="s">
        <v>149</v>
      </c>
      <c r="D25" s="105" t="s">
        <v>144</v>
      </c>
      <c r="E25" s="129" t="s">
        <v>142</v>
      </c>
      <c r="F25" s="1"/>
    </row>
    <row r="26" spans="1:6" s="2" customFormat="1" ht="12.75">
      <c r="A26" s="135">
        <v>45373</v>
      </c>
      <c r="B26" s="136">
        <v>279</v>
      </c>
      <c r="C26" s="137" t="s">
        <v>150</v>
      </c>
      <c r="D26" s="138" t="s">
        <v>151</v>
      </c>
      <c r="E26" s="139" t="s">
        <v>136</v>
      </c>
      <c r="F26" s="1"/>
    </row>
    <row r="27" spans="1:6" s="2" customFormat="1" ht="12.75">
      <c r="A27" s="135">
        <v>45450</v>
      </c>
      <c r="B27" s="136">
        <v>2012.43</v>
      </c>
      <c r="C27" s="137" t="s">
        <v>152</v>
      </c>
      <c r="D27" s="138" t="s">
        <v>153</v>
      </c>
      <c r="E27" s="139" t="s">
        <v>154</v>
      </c>
      <c r="F27" s="1"/>
    </row>
    <row r="28" spans="1:6" s="2" customFormat="1">
      <c r="A28" s="152"/>
      <c r="B28" s="136"/>
      <c r="C28" s="138"/>
      <c r="D28" s="138"/>
      <c r="E28" s="153"/>
      <c r="F28" s="1"/>
    </row>
    <row r="29" spans="1:6" ht="19.5" customHeight="1">
      <c r="A29" s="70" t="s">
        <v>155</v>
      </c>
      <c r="B29" s="71">
        <f>SUM(B12:B28)</f>
        <v>4786.55</v>
      </c>
      <c r="C29" s="116" t="str">
        <f>IF(SUBTOTAL(3,B12:B28)=SUBTOTAL(103,B12:B28),'Summary and sign-off'!$A$48,'Summary and sign-off'!$A$49)</f>
        <v>Check - there are no hidden rows with data</v>
      </c>
      <c r="D29" s="168" t="str">
        <f>IF('Summary and sign-off'!F55='Summary and sign-off'!F54,'Summary and sign-off'!A51,'Summary and sign-off'!A50)</f>
        <v>Check - each entry provides sufficient information</v>
      </c>
      <c r="E29" s="168"/>
      <c r="F29" s="17"/>
    </row>
    <row r="30" spans="1:6" ht="10.5" customHeight="1">
      <c r="A30" s="17"/>
      <c r="B30" s="19"/>
      <c r="C30" s="17"/>
      <c r="D30" s="17"/>
      <c r="E30" s="17"/>
      <c r="F30" s="17"/>
    </row>
    <row r="31" spans="1:6" ht="24.75" customHeight="1">
      <c r="A31" s="160" t="s">
        <v>156</v>
      </c>
      <c r="B31" s="160"/>
      <c r="C31" s="160"/>
      <c r="D31" s="160"/>
      <c r="E31" s="160"/>
      <c r="F31" s="29"/>
    </row>
    <row r="32" spans="1:6" ht="32.450000000000003" customHeight="1">
      <c r="A32" s="123" t="s">
        <v>122</v>
      </c>
      <c r="B32" s="124" t="s">
        <v>65</v>
      </c>
      <c r="C32" s="124" t="s">
        <v>157</v>
      </c>
      <c r="D32" s="124" t="s">
        <v>125</v>
      </c>
      <c r="E32" s="125" t="s">
        <v>126</v>
      </c>
      <c r="F32" s="30"/>
    </row>
    <row r="33" spans="1:6" s="2" customFormat="1" ht="12.75">
      <c r="A33" s="103">
        <v>45108</v>
      </c>
      <c r="B33" s="104">
        <v>24.72</v>
      </c>
      <c r="C33" s="105" t="s">
        <v>158</v>
      </c>
      <c r="D33" s="130" t="s">
        <v>128</v>
      </c>
      <c r="E33" s="129" t="s">
        <v>159</v>
      </c>
      <c r="F33" s="132"/>
    </row>
    <row r="34" spans="1:6" s="2" customFormat="1" ht="12.75">
      <c r="A34" s="103">
        <v>45108</v>
      </c>
      <c r="B34" s="104">
        <v>163</v>
      </c>
      <c r="C34" s="105" t="s">
        <v>158</v>
      </c>
      <c r="D34" s="131" t="s">
        <v>160</v>
      </c>
      <c r="E34" s="129" t="s">
        <v>161</v>
      </c>
      <c r="F34" s="150"/>
    </row>
    <row r="35" spans="1:6" s="2" customFormat="1" ht="12.75">
      <c r="A35" s="103">
        <v>45108</v>
      </c>
      <c r="B35" s="104">
        <v>69.56</v>
      </c>
      <c r="C35" s="105" t="s">
        <v>158</v>
      </c>
      <c r="D35" s="131" t="s">
        <v>162</v>
      </c>
      <c r="E35" s="129" t="s">
        <v>159</v>
      </c>
      <c r="F35" s="1"/>
    </row>
    <row r="36" spans="1:6" s="2" customFormat="1" ht="12.75">
      <c r="A36" s="103">
        <v>45108</v>
      </c>
      <c r="B36" s="104">
        <v>65.47</v>
      </c>
      <c r="C36" s="105" t="s">
        <v>163</v>
      </c>
      <c r="D36" s="130" t="s">
        <v>141</v>
      </c>
      <c r="E36" s="129" t="s">
        <v>159</v>
      </c>
      <c r="F36" s="140"/>
    </row>
    <row r="37" spans="1:6" s="2" customFormat="1" ht="12.75">
      <c r="A37" s="103">
        <v>45108</v>
      </c>
      <c r="B37" s="104">
        <v>61.28</v>
      </c>
      <c r="C37" s="105" t="s">
        <v>164</v>
      </c>
      <c r="D37" s="130" t="s">
        <v>141</v>
      </c>
      <c r="E37" s="129" t="s">
        <v>159</v>
      </c>
      <c r="F37" s="140"/>
    </row>
    <row r="38" spans="1:6" s="2" customFormat="1" ht="12.75">
      <c r="A38" s="103">
        <v>45110</v>
      </c>
      <c r="B38" s="104">
        <v>67</v>
      </c>
      <c r="C38" s="131" t="s">
        <v>165</v>
      </c>
      <c r="D38" s="130" t="s">
        <v>166</v>
      </c>
      <c r="E38" s="129" t="s">
        <v>136</v>
      </c>
      <c r="F38" s="140"/>
    </row>
    <row r="39" spans="1:6" s="2" customFormat="1" ht="12.75">
      <c r="A39" s="103">
        <v>45110</v>
      </c>
      <c r="B39" s="104">
        <v>11.73</v>
      </c>
      <c r="C39" s="105" t="s">
        <v>158</v>
      </c>
      <c r="D39" s="130" t="s">
        <v>167</v>
      </c>
      <c r="E39" s="129" t="s">
        <v>159</v>
      </c>
      <c r="F39" s="140"/>
    </row>
    <row r="40" spans="1:6" s="2" customFormat="1" ht="12.75">
      <c r="A40" s="103">
        <v>45110</v>
      </c>
      <c r="B40" s="104">
        <v>27.03</v>
      </c>
      <c r="C40" s="105" t="s">
        <v>158</v>
      </c>
      <c r="D40" s="130" t="s">
        <v>167</v>
      </c>
      <c r="E40" s="129" t="s">
        <v>159</v>
      </c>
      <c r="F40" s="140"/>
    </row>
    <row r="41" spans="1:6" s="2" customFormat="1" ht="12.75">
      <c r="A41" s="103">
        <v>45120</v>
      </c>
      <c r="B41" s="104">
        <v>35.909999999999997</v>
      </c>
      <c r="C41" s="131" t="s">
        <v>168</v>
      </c>
      <c r="D41" s="131" t="s">
        <v>169</v>
      </c>
      <c r="E41" s="129" t="s">
        <v>170</v>
      </c>
      <c r="F41" s="140"/>
    </row>
    <row r="42" spans="1:6" s="2" customFormat="1" ht="12.75">
      <c r="A42" s="103">
        <v>45123</v>
      </c>
      <c r="B42" s="104">
        <v>50.35</v>
      </c>
      <c r="C42" s="105" t="s">
        <v>158</v>
      </c>
      <c r="D42" s="130" t="s">
        <v>128</v>
      </c>
      <c r="E42" s="129" t="s">
        <v>159</v>
      </c>
      <c r="F42" s="140"/>
    </row>
    <row r="43" spans="1:6" s="2" customFormat="1" ht="12.75">
      <c r="A43" s="103">
        <v>45123</v>
      </c>
      <c r="B43" s="104">
        <v>84.28</v>
      </c>
      <c r="C43" s="131" t="s">
        <v>171</v>
      </c>
      <c r="D43" s="130" t="s">
        <v>141</v>
      </c>
      <c r="E43" s="129" t="s">
        <v>159</v>
      </c>
      <c r="F43" s="140"/>
    </row>
    <row r="44" spans="1:6" s="2" customFormat="1" ht="12.75">
      <c r="A44" s="103">
        <v>45124</v>
      </c>
      <c r="B44" s="104">
        <v>69</v>
      </c>
      <c r="C44" s="105" t="s">
        <v>158</v>
      </c>
      <c r="D44" s="131" t="s">
        <v>166</v>
      </c>
      <c r="E44" s="128" t="s">
        <v>136</v>
      </c>
      <c r="F44" s="140"/>
    </row>
    <row r="45" spans="1:6" s="2" customFormat="1" ht="12.75">
      <c r="A45" s="103">
        <v>45124</v>
      </c>
      <c r="B45" s="104">
        <v>4.5999999999999996</v>
      </c>
      <c r="C45" s="105" t="s">
        <v>172</v>
      </c>
      <c r="D45" s="130" t="s">
        <v>173</v>
      </c>
      <c r="E45" s="129"/>
      <c r="F45" s="140"/>
    </row>
    <row r="46" spans="1:6" s="2" customFormat="1" ht="12.75">
      <c r="A46" s="103">
        <v>45124</v>
      </c>
      <c r="B46" s="104">
        <v>11.73</v>
      </c>
      <c r="C46" s="105" t="s">
        <v>158</v>
      </c>
      <c r="D46" s="105" t="s">
        <v>167</v>
      </c>
      <c r="E46" s="129" t="s">
        <v>159</v>
      </c>
      <c r="F46" s="140"/>
    </row>
    <row r="47" spans="1:6" s="2" customFormat="1" ht="12.75">
      <c r="A47" s="103">
        <v>45124</v>
      </c>
      <c r="B47" s="104">
        <v>61.28</v>
      </c>
      <c r="C47" s="105" t="s">
        <v>164</v>
      </c>
      <c r="D47" s="130" t="s">
        <v>141</v>
      </c>
      <c r="E47" s="129" t="s">
        <v>159</v>
      </c>
      <c r="F47" s="140"/>
    </row>
    <row r="48" spans="1:6" s="2" customFormat="1" ht="12.75">
      <c r="A48" s="103">
        <v>45124</v>
      </c>
      <c r="B48" s="104">
        <v>38.590000000000003</v>
      </c>
      <c r="C48" s="105" t="s">
        <v>165</v>
      </c>
      <c r="D48" s="105" t="s">
        <v>141</v>
      </c>
      <c r="E48" s="106" t="s">
        <v>159</v>
      </c>
      <c r="F48" s="140"/>
    </row>
    <row r="49" spans="1:6" s="2" customFormat="1" ht="12.75">
      <c r="A49" s="103">
        <v>45127</v>
      </c>
      <c r="B49" s="104">
        <v>121.6</v>
      </c>
      <c r="C49" s="105" t="s">
        <v>174</v>
      </c>
      <c r="D49" s="131" t="s">
        <v>175</v>
      </c>
      <c r="E49" s="129" t="s">
        <v>176</v>
      </c>
      <c r="F49" s="140"/>
    </row>
    <row r="50" spans="1:6" s="2" customFormat="1" ht="12.75">
      <c r="A50" s="103">
        <v>45127</v>
      </c>
      <c r="B50" s="104">
        <v>491.15</v>
      </c>
      <c r="C50" s="105" t="s">
        <v>177</v>
      </c>
      <c r="D50" s="130" t="s">
        <v>175</v>
      </c>
      <c r="E50" s="129" t="s">
        <v>178</v>
      </c>
      <c r="F50" s="140"/>
    </row>
    <row r="51" spans="1:6" s="2" customFormat="1" ht="12.75">
      <c r="A51" s="103">
        <v>45128</v>
      </c>
      <c r="B51" s="104">
        <v>232</v>
      </c>
      <c r="C51" s="105" t="s">
        <v>179</v>
      </c>
      <c r="D51" s="131" t="s">
        <v>180</v>
      </c>
      <c r="E51" s="129" t="s">
        <v>181</v>
      </c>
      <c r="F51" s="140"/>
    </row>
    <row r="52" spans="1:6" s="2" customFormat="1" ht="12.75">
      <c r="A52" s="103">
        <v>45128</v>
      </c>
      <c r="B52" s="104">
        <v>6.12</v>
      </c>
      <c r="C52" s="105" t="s">
        <v>158</v>
      </c>
      <c r="D52" s="105" t="s">
        <v>167</v>
      </c>
      <c r="E52" s="129" t="s">
        <v>159</v>
      </c>
      <c r="F52" s="140"/>
    </row>
    <row r="53" spans="1:6" s="2" customFormat="1" ht="12.75">
      <c r="A53" s="103">
        <v>45128</v>
      </c>
      <c r="B53" s="104">
        <v>320.14999999999998</v>
      </c>
      <c r="C53" s="105" t="s">
        <v>182</v>
      </c>
      <c r="D53" s="130" t="s">
        <v>175</v>
      </c>
      <c r="E53" s="129" t="s">
        <v>183</v>
      </c>
      <c r="F53" s="140"/>
    </row>
    <row r="54" spans="1:6" s="2" customFormat="1" ht="12.75">
      <c r="A54" s="103">
        <v>45130</v>
      </c>
      <c r="B54" s="104">
        <v>10</v>
      </c>
      <c r="C54" s="105" t="s">
        <v>179</v>
      </c>
      <c r="D54" s="105" t="s">
        <v>184</v>
      </c>
      <c r="E54" s="129" t="s">
        <v>170</v>
      </c>
      <c r="F54" s="140"/>
    </row>
    <row r="55" spans="1:6" s="2" customFormat="1" ht="12.75">
      <c r="A55" s="103">
        <v>45130</v>
      </c>
      <c r="B55" s="104">
        <v>224.1</v>
      </c>
      <c r="C55" s="105" t="s">
        <v>185</v>
      </c>
      <c r="D55" s="105" t="s">
        <v>160</v>
      </c>
      <c r="E55" s="129" t="s">
        <v>170</v>
      </c>
      <c r="F55" s="140"/>
    </row>
    <row r="56" spans="1:6" s="2" customFormat="1" ht="12.75">
      <c r="A56" s="103">
        <v>45130</v>
      </c>
      <c r="B56" s="104">
        <v>76</v>
      </c>
      <c r="C56" s="105" t="s">
        <v>179</v>
      </c>
      <c r="D56" s="105" t="s">
        <v>167</v>
      </c>
      <c r="E56" s="129" t="s">
        <v>170</v>
      </c>
      <c r="F56" s="140"/>
    </row>
    <row r="57" spans="1:6" s="2" customFormat="1" ht="12.75">
      <c r="A57" s="103">
        <v>45130</v>
      </c>
      <c r="B57" s="104">
        <v>36.35</v>
      </c>
      <c r="C57" s="105" t="s">
        <v>179</v>
      </c>
      <c r="D57" s="105" t="s">
        <v>162</v>
      </c>
      <c r="E57" s="129" t="s">
        <v>170</v>
      </c>
      <c r="F57" s="141"/>
    </row>
    <row r="58" spans="1:6" s="2" customFormat="1" ht="12.75">
      <c r="A58" s="103">
        <v>45131</v>
      </c>
      <c r="B58" s="104">
        <v>69.34</v>
      </c>
      <c r="C58" s="105" t="s">
        <v>158</v>
      </c>
      <c r="D58" s="105" t="s">
        <v>128</v>
      </c>
      <c r="E58" s="129" t="s">
        <v>159</v>
      </c>
      <c r="F58" s="141"/>
    </row>
    <row r="59" spans="1:6" s="2" customFormat="1" ht="12.75">
      <c r="A59" s="103">
        <v>45131</v>
      </c>
      <c r="B59" s="104">
        <v>76.010000000000005</v>
      </c>
      <c r="C59" s="105" t="s">
        <v>158</v>
      </c>
      <c r="D59" s="105" t="s">
        <v>128</v>
      </c>
      <c r="E59" s="129" t="s">
        <v>159</v>
      </c>
      <c r="F59" s="140"/>
    </row>
    <row r="60" spans="1:6" s="2" customFormat="1" ht="12.75">
      <c r="A60" s="103">
        <v>45131</v>
      </c>
      <c r="B60" s="104">
        <v>563.34</v>
      </c>
      <c r="C60" s="105" t="s">
        <v>158</v>
      </c>
      <c r="D60" s="105" t="s">
        <v>128</v>
      </c>
      <c r="E60" s="129" t="s">
        <v>159</v>
      </c>
      <c r="F60" s="140"/>
    </row>
    <row r="61" spans="1:6" s="2" customFormat="1" ht="12.75">
      <c r="A61" s="103">
        <v>45131</v>
      </c>
      <c r="B61" s="104">
        <v>73.959999999999994</v>
      </c>
      <c r="C61" s="105" t="s">
        <v>163</v>
      </c>
      <c r="D61" s="105" t="s">
        <v>141</v>
      </c>
      <c r="E61" s="129" t="s">
        <v>159</v>
      </c>
      <c r="F61" s="140"/>
    </row>
    <row r="62" spans="1:6" s="2" customFormat="1" ht="12.75">
      <c r="A62" s="103">
        <v>45131</v>
      </c>
      <c r="B62" s="104">
        <v>69.45</v>
      </c>
      <c r="C62" s="105" t="s">
        <v>164</v>
      </c>
      <c r="D62" s="105" t="s">
        <v>141</v>
      </c>
      <c r="E62" s="129" t="s">
        <v>159</v>
      </c>
      <c r="F62" s="140"/>
    </row>
    <row r="63" spans="1:6" s="2" customFormat="1" ht="12.75">
      <c r="A63" s="103">
        <v>45132</v>
      </c>
      <c r="B63" s="104">
        <v>573.6</v>
      </c>
      <c r="C63" s="105" t="s">
        <v>179</v>
      </c>
      <c r="D63" s="105" t="s">
        <v>186</v>
      </c>
      <c r="E63" s="129" t="s">
        <v>170</v>
      </c>
      <c r="F63" s="140"/>
    </row>
    <row r="64" spans="1:6" s="2" customFormat="1" ht="12.75">
      <c r="A64" s="103">
        <v>45132</v>
      </c>
      <c r="B64" s="104">
        <v>83.64</v>
      </c>
      <c r="C64" s="105" t="s">
        <v>187</v>
      </c>
      <c r="D64" s="105" t="s">
        <v>167</v>
      </c>
      <c r="E64" s="129" t="s">
        <v>170</v>
      </c>
      <c r="F64" s="140"/>
    </row>
    <row r="65" spans="1:6" s="2" customFormat="1" ht="12.75">
      <c r="A65" s="103">
        <v>45133</v>
      </c>
      <c r="B65" s="104">
        <v>31.9</v>
      </c>
      <c r="C65" s="105" t="s">
        <v>187</v>
      </c>
      <c r="D65" s="105" t="s">
        <v>167</v>
      </c>
      <c r="E65" s="129" t="s">
        <v>170</v>
      </c>
      <c r="F65" s="140"/>
    </row>
    <row r="66" spans="1:6" s="2" customFormat="1" ht="12.75">
      <c r="A66" s="103">
        <v>45133</v>
      </c>
      <c r="B66" s="104">
        <v>74.459999999999994</v>
      </c>
      <c r="C66" s="105" t="s">
        <v>187</v>
      </c>
      <c r="D66" s="105" t="s">
        <v>167</v>
      </c>
      <c r="E66" s="129" t="s">
        <v>170</v>
      </c>
      <c r="F66" s="140"/>
    </row>
    <row r="67" spans="1:6" s="2" customFormat="1" ht="12.75">
      <c r="A67" s="103">
        <v>45133</v>
      </c>
      <c r="B67" s="104">
        <v>14.6</v>
      </c>
      <c r="C67" s="105" t="s">
        <v>187</v>
      </c>
      <c r="D67" s="105" t="s">
        <v>188</v>
      </c>
      <c r="E67" s="129" t="s">
        <v>170</v>
      </c>
      <c r="F67" s="141"/>
    </row>
    <row r="68" spans="1:6" s="2" customFormat="1" ht="12.75">
      <c r="A68" s="103">
        <v>45134</v>
      </c>
      <c r="B68" s="104">
        <v>82.74</v>
      </c>
      <c r="C68" s="105" t="s">
        <v>187</v>
      </c>
      <c r="D68" s="105" t="s">
        <v>167</v>
      </c>
      <c r="E68" s="129" t="s">
        <v>170</v>
      </c>
      <c r="F68" s="140"/>
    </row>
    <row r="69" spans="1:6" s="2" customFormat="1" ht="12.75">
      <c r="A69" s="103">
        <v>45134</v>
      </c>
      <c r="B69" s="104">
        <v>14.6</v>
      </c>
      <c r="C69" s="105" t="s">
        <v>187</v>
      </c>
      <c r="D69" s="105" t="s">
        <v>188</v>
      </c>
      <c r="E69" s="129" t="s">
        <v>170</v>
      </c>
      <c r="F69" s="140"/>
    </row>
    <row r="70" spans="1:6" s="2" customFormat="1" ht="12.75">
      <c r="A70" s="103">
        <v>45135</v>
      </c>
      <c r="B70" s="104">
        <v>56.3</v>
      </c>
      <c r="C70" s="131" t="s">
        <v>187</v>
      </c>
      <c r="D70" s="105" t="s">
        <v>167</v>
      </c>
      <c r="E70" s="129" t="s">
        <v>170</v>
      </c>
      <c r="F70" s="140"/>
    </row>
    <row r="71" spans="1:6" s="2" customFormat="1" ht="12.75">
      <c r="A71" s="103">
        <v>45135</v>
      </c>
      <c r="B71" s="104">
        <v>14.6</v>
      </c>
      <c r="C71" s="105" t="s">
        <v>187</v>
      </c>
      <c r="D71" s="105" t="s">
        <v>188</v>
      </c>
      <c r="E71" s="129" t="s">
        <v>170</v>
      </c>
      <c r="F71" s="140"/>
    </row>
    <row r="72" spans="1:6" s="2" customFormat="1" ht="12.75">
      <c r="A72" s="103">
        <v>45141</v>
      </c>
      <c r="B72" s="104">
        <v>321.10000000000002</v>
      </c>
      <c r="C72" s="105" t="s">
        <v>189</v>
      </c>
      <c r="D72" s="130" t="s">
        <v>175</v>
      </c>
      <c r="E72" s="129" t="s">
        <v>190</v>
      </c>
      <c r="F72" s="1"/>
    </row>
    <row r="73" spans="1:6" s="2" customFormat="1" ht="12.75">
      <c r="A73" s="103">
        <v>45142</v>
      </c>
      <c r="B73" s="104">
        <v>255</v>
      </c>
      <c r="C73" s="105" t="s">
        <v>191</v>
      </c>
      <c r="D73" s="131" t="s">
        <v>180</v>
      </c>
      <c r="E73" s="129" t="s">
        <v>192</v>
      </c>
      <c r="F73" s="1"/>
    </row>
    <row r="74" spans="1:6" s="2" customFormat="1" ht="12.75">
      <c r="A74" s="103">
        <v>45142</v>
      </c>
      <c r="B74" s="104">
        <v>608.95000000000005</v>
      </c>
      <c r="C74" s="105" t="s">
        <v>193</v>
      </c>
      <c r="D74" s="131" t="s">
        <v>175</v>
      </c>
      <c r="E74" s="129" t="s">
        <v>194</v>
      </c>
      <c r="F74" s="1"/>
    </row>
    <row r="75" spans="1:6" s="2" customFormat="1" ht="12.75">
      <c r="A75" s="103">
        <v>45147</v>
      </c>
      <c r="B75" s="104">
        <v>605.15</v>
      </c>
      <c r="C75" s="105" t="s">
        <v>195</v>
      </c>
      <c r="D75" s="105" t="s">
        <v>128</v>
      </c>
      <c r="E75" s="129" t="s">
        <v>159</v>
      </c>
      <c r="F75" s="1"/>
    </row>
    <row r="76" spans="1:6" s="2" customFormat="1" ht="12.75">
      <c r="A76" s="103">
        <v>45147</v>
      </c>
      <c r="B76" s="104">
        <v>137.78</v>
      </c>
      <c r="C76" s="105" t="s">
        <v>195</v>
      </c>
      <c r="D76" s="105" t="s">
        <v>196</v>
      </c>
      <c r="E76" s="129" t="s">
        <v>159</v>
      </c>
      <c r="F76" s="1"/>
    </row>
    <row r="77" spans="1:6" s="2" customFormat="1" ht="12.75">
      <c r="A77" s="103">
        <v>45149</v>
      </c>
      <c r="B77" s="104">
        <v>134</v>
      </c>
      <c r="C77" s="151" t="s">
        <v>197</v>
      </c>
      <c r="D77" s="131" t="s">
        <v>198</v>
      </c>
      <c r="E77" s="128" t="s">
        <v>136</v>
      </c>
      <c r="F77" s="1"/>
    </row>
    <row r="78" spans="1:6" s="2" customFormat="1" ht="12.75">
      <c r="A78" s="103">
        <v>45149</v>
      </c>
      <c r="B78" s="104">
        <v>32.880000000000003</v>
      </c>
      <c r="C78" s="131" t="s">
        <v>199</v>
      </c>
      <c r="D78" s="105" t="s">
        <v>196</v>
      </c>
      <c r="E78" s="129" t="s">
        <v>170</v>
      </c>
      <c r="F78" s="1"/>
    </row>
    <row r="79" spans="1:6" s="2" customFormat="1" ht="12.75">
      <c r="A79" s="103">
        <v>45153</v>
      </c>
      <c r="B79" s="104">
        <v>4.5999999999999996</v>
      </c>
      <c r="C79" s="105" t="s">
        <v>172</v>
      </c>
      <c r="D79" s="105" t="s">
        <v>200</v>
      </c>
      <c r="E79" s="129"/>
      <c r="F79" s="1"/>
    </row>
    <row r="80" spans="1:6" s="2" customFormat="1" ht="12.75">
      <c r="A80" s="103">
        <v>45168</v>
      </c>
      <c r="B80" s="104">
        <v>344.33</v>
      </c>
      <c r="C80" s="105" t="s">
        <v>201</v>
      </c>
      <c r="D80" s="105" t="s">
        <v>128</v>
      </c>
      <c r="E80" s="129" t="s">
        <v>202</v>
      </c>
      <c r="F80" s="1"/>
    </row>
    <row r="81" spans="1:6" s="2" customFormat="1" ht="12.75">
      <c r="A81" s="103">
        <v>45168</v>
      </c>
      <c r="B81" s="104">
        <v>7.75</v>
      </c>
      <c r="C81" s="105" t="s">
        <v>201</v>
      </c>
      <c r="D81" s="105" t="s">
        <v>128</v>
      </c>
      <c r="E81" s="129" t="s">
        <v>202</v>
      </c>
      <c r="F81" s="1"/>
    </row>
    <row r="82" spans="1:6" s="2" customFormat="1" ht="12.75">
      <c r="A82" s="103">
        <v>45168</v>
      </c>
      <c r="B82" s="104">
        <v>394.2</v>
      </c>
      <c r="C82" s="105" t="s">
        <v>203</v>
      </c>
      <c r="D82" s="105" t="s">
        <v>160</v>
      </c>
      <c r="E82" s="129" t="s">
        <v>202</v>
      </c>
      <c r="F82" s="1"/>
    </row>
    <row r="83" spans="1:6" s="2" customFormat="1" ht="12.75">
      <c r="A83" s="103">
        <v>45168</v>
      </c>
      <c r="B83" s="104">
        <v>59</v>
      </c>
      <c r="C83" s="105" t="s">
        <v>203</v>
      </c>
      <c r="D83" s="105" t="s">
        <v>167</v>
      </c>
      <c r="E83" s="129" t="s">
        <v>202</v>
      </c>
      <c r="F83" s="1"/>
    </row>
    <row r="84" spans="1:6" s="2" customFormat="1" ht="12.75">
      <c r="A84" s="103">
        <v>45168</v>
      </c>
      <c r="B84" s="104">
        <v>45</v>
      </c>
      <c r="C84" s="105" t="s">
        <v>203</v>
      </c>
      <c r="D84" s="105" t="s">
        <v>188</v>
      </c>
      <c r="E84" s="129" t="s">
        <v>202</v>
      </c>
      <c r="F84" s="1"/>
    </row>
    <row r="85" spans="1:6" s="2" customFormat="1" ht="12.75">
      <c r="A85" s="103">
        <v>45168</v>
      </c>
      <c r="B85" s="104">
        <v>44.88</v>
      </c>
      <c r="C85" s="105" t="s">
        <v>204</v>
      </c>
      <c r="D85" s="105" t="s">
        <v>141</v>
      </c>
      <c r="E85" s="129" t="s">
        <v>202</v>
      </c>
      <c r="F85" s="1"/>
    </row>
    <row r="86" spans="1:6" s="2" customFormat="1" ht="12.75">
      <c r="A86" s="103">
        <v>45169</v>
      </c>
      <c r="B86" s="104">
        <v>197.1</v>
      </c>
      <c r="C86" s="105" t="s">
        <v>203</v>
      </c>
      <c r="D86" s="105" t="s">
        <v>160</v>
      </c>
      <c r="E86" s="129" t="s">
        <v>202</v>
      </c>
      <c r="F86" s="1"/>
    </row>
    <row r="87" spans="1:6" s="2" customFormat="1" ht="12.75">
      <c r="A87" s="103">
        <v>45170</v>
      </c>
      <c r="B87" s="104">
        <v>189</v>
      </c>
      <c r="C87" s="105" t="s">
        <v>205</v>
      </c>
      <c r="D87" s="130" t="s">
        <v>206</v>
      </c>
      <c r="E87" s="129" t="s">
        <v>136</v>
      </c>
      <c r="F87" s="1"/>
    </row>
    <row r="88" spans="1:6" s="2" customFormat="1" ht="12.75">
      <c r="A88" s="103">
        <v>45182</v>
      </c>
      <c r="B88" s="104">
        <v>742.89</v>
      </c>
      <c r="C88" s="105" t="s">
        <v>197</v>
      </c>
      <c r="D88" s="105" t="s">
        <v>128</v>
      </c>
      <c r="E88" s="129" t="s">
        <v>159</v>
      </c>
      <c r="F88" s="1"/>
    </row>
    <row r="89" spans="1:6" s="2" customFormat="1" ht="12.75">
      <c r="A89" s="103">
        <v>45183</v>
      </c>
      <c r="B89" s="104">
        <v>134</v>
      </c>
      <c r="C89" s="105" t="s">
        <v>197</v>
      </c>
      <c r="D89" s="130" t="s">
        <v>198</v>
      </c>
      <c r="E89" s="128" t="s">
        <v>136</v>
      </c>
      <c r="F89" s="1"/>
    </row>
    <row r="90" spans="1:6" s="2" customFormat="1" ht="12.75">
      <c r="A90" s="103">
        <v>45184</v>
      </c>
      <c r="B90" s="104">
        <v>4.5999999999999996</v>
      </c>
      <c r="C90" s="105" t="s">
        <v>172</v>
      </c>
      <c r="D90" s="105" t="s">
        <v>173</v>
      </c>
      <c r="E90" s="129"/>
      <c r="F90" s="1"/>
    </row>
    <row r="91" spans="1:6" s="2" customFormat="1" ht="12.75">
      <c r="A91" s="103">
        <v>45187</v>
      </c>
      <c r="B91" s="104">
        <v>546.24</v>
      </c>
      <c r="C91" s="105" t="s">
        <v>158</v>
      </c>
      <c r="D91" s="105" t="s">
        <v>128</v>
      </c>
      <c r="E91" s="129" t="s">
        <v>159</v>
      </c>
      <c r="F91" s="1"/>
    </row>
    <row r="92" spans="1:6" s="2" customFormat="1" ht="12.75">
      <c r="A92" s="103">
        <v>45187</v>
      </c>
      <c r="B92" s="104">
        <v>77.08</v>
      </c>
      <c r="C92" s="131" t="s">
        <v>207</v>
      </c>
      <c r="D92" s="105" t="s">
        <v>141</v>
      </c>
      <c r="E92" s="129" t="s">
        <v>159</v>
      </c>
      <c r="F92" s="1"/>
    </row>
    <row r="93" spans="1:6" s="2" customFormat="1" ht="12.75">
      <c r="A93" s="103">
        <v>45188</v>
      </c>
      <c r="B93" s="104">
        <v>69</v>
      </c>
      <c r="C93" s="105" t="s">
        <v>208</v>
      </c>
      <c r="D93" s="130" t="s">
        <v>166</v>
      </c>
      <c r="E93" s="129" t="s">
        <v>136</v>
      </c>
      <c r="F93" s="1"/>
    </row>
    <row r="94" spans="1:6" s="2" customFormat="1" ht="12.75">
      <c r="A94" s="103">
        <v>45188</v>
      </c>
      <c r="B94" s="104">
        <v>6.12</v>
      </c>
      <c r="C94" s="105" t="s">
        <v>158</v>
      </c>
      <c r="D94" s="105" t="s">
        <v>167</v>
      </c>
      <c r="E94" s="129" t="s">
        <v>159</v>
      </c>
      <c r="F94" s="1"/>
    </row>
    <row r="95" spans="1:6" s="2" customFormat="1" ht="12.75">
      <c r="A95" s="103">
        <v>45188</v>
      </c>
      <c r="B95" s="104">
        <v>60.85</v>
      </c>
      <c r="C95" s="105" t="s">
        <v>209</v>
      </c>
      <c r="D95" s="105" t="s">
        <v>141</v>
      </c>
      <c r="E95" s="129" t="s">
        <v>159</v>
      </c>
      <c r="F95" s="1"/>
    </row>
    <row r="96" spans="1:6" s="2" customFormat="1" ht="12.75">
      <c r="A96" s="103">
        <v>45188</v>
      </c>
      <c r="B96" s="104">
        <v>39.24</v>
      </c>
      <c r="C96" s="105" t="s">
        <v>158</v>
      </c>
      <c r="D96" s="105" t="s">
        <v>141</v>
      </c>
      <c r="E96" s="106" t="s">
        <v>159</v>
      </c>
      <c r="F96" s="1"/>
    </row>
    <row r="97" spans="1:6" s="2" customFormat="1" ht="12.75">
      <c r="A97" s="103">
        <v>45190</v>
      </c>
      <c r="B97" s="104">
        <v>12</v>
      </c>
      <c r="C97" s="105" t="s">
        <v>210</v>
      </c>
      <c r="D97" s="105" t="s">
        <v>167</v>
      </c>
      <c r="E97" s="129" t="s">
        <v>136</v>
      </c>
      <c r="F97" s="1"/>
    </row>
    <row r="98" spans="1:6" s="2" customFormat="1" ht="12.75">
      <c r="A98" s="103">
        <v>45197</v>
      </c>
      <c r="B98" s="104">
        <v>612.74</v>
      </c>
      <c r="C98" s="105" t="s">
        <v>158</v>
      </c>
      <c r="D98" s="105" t="s">
        <v>128</v>
      </c>
      <c r="E98" s="129" t="s">
        <v>159</v>
      </c>
      <c r="F98" s="1"/>
    </row>
    <row r="99" spans="1:6" s="2" customFormat="1" ht="12.75">
      <c r="A99" s="103">
        <v>45198</v>
      </c>
      <c r="B99" s="104">
        <v>61.71</v>
      </c>
      <c r="C99" s="105" t="s">
        <v>164</v>
      </c>
      <c r="D99" s="105" t="s">
        <v>141</v>
      </c>
      <c r="E99" s="129" t="s">
        <v>159</v>
      </c>
      <c r="F99" s="1"/>
    </row>
    <row r="100" spans="1:6" s="2" customFormat="1" ht="12.75">
      <c r="A100" s="103">
        <v>45198</v>
      </c>
      <c r="B100" s="104">
        <v>40.85</v>
      </c>
      <c r="C100" s="105" t="s">
        <v>158</v>
      </c>
      <c r="D100" s="105" t="s">
        <v>141</v>
      </c>
      <c r="E100" s="106" t="s">
        <v>159</v>
      </c>
      <c r="F100" s="1"/>
    </row>
    <row r="101" spans="1:6" s="2" customFormat="1" ht="12.75">
      <c r="A101" s="103">
        <v>45201</v>
      </c>
      <c r="B101" s="104">
        <v>33</v>
      </c>
      <c r="C101" s="105" t="s">
        <v>211</v>
      </c>
      <c r="D101" s="105" t="s">
        <v>141</v>
      </c>
      <c r="E101" s="106" t="s">
        <v>212</v>
      </c>
      <c r="F101" s="1"/>
    </row>
    <row r="102" spans="1:6" s="2" customFormat="1" ht="12.75">
      <c r="A102" s="103">
        <v>45202</v>
      </c>
      <c r="B102" s="104">
        <v>685.69</v>
      </c>
      <c r="C102" s="131" t="s">
        <v>213</v>
      </c>
      <c r="D102" s="105" t="s">
        <v>128</v>
      </c>
      <c r="E102" s="129" t="s">
        <v>214</v>
      </c>
      <c r="F102" s="1"/>
    </row>
    <row r="103" spans="1:6" s="2" customFormat="1" ht="12.75">
      <c r="A103" s="103">
        <v>45202</v>
      </c>
      <c r="B103" s="104">
        <v>185</v>
      </c>
      <c r="C103" s="105" t="s">
        <v>215</v>
      </c>
      <c r="D103" s="105" t="s">
        <v>160</v>
      </c>
      <c r="E103" s="129" t="s">
        <v>212</v>
      </c>
      <c r="F103" s="1"/>
    </row>
    <row r="104" spans="1:6" s="2" customFormat="1" ht="12.75">
      <c r="A104" s="103">
        <v>45202</v>
      </c>
      <c r="B104" s="104">
        <v>73.53</v>
      </c>
      <c r="C104" s="105" t="s">
        <v>216</v>
      </c>
      <c r="D104" s="105" t="s">
        <v>141</v>
      </c>
      <c r="E104" s="129" t="s">
        <v>170</v>
      </c>
      <c r="F104" s="1"/>
    </row>
    <row r="105" spans="1:6" s="2" customFormat="1" ht="12.75">
      <c r="A105" s="103">
        <v>45203</v>
      </c>
      <c r="B105" s="104">
        <v>587.79999999999995</v>
      </c>
      <c r="C105" s="105" t="s">
        <v>215</v>
      </c>
      <c r="D105" s="105" t="s">
        <v>128</v>
      </c>
      <c r="E105" s="129" t="s">
        <v>217</v>
      </c>
      <c r="F105" s="1"/>
    </row>
    <row r="106" spans="1:6" s="2" customFormat="1" ht="15" customHeight="1">
      <c r="A106" s="103">
        <v>45203</v>
      </c>
      <c r="B106" s="104">
        <v>32.9</v>
      </c>
      <c r="C106" s="105" t="s">
        <v>185</v>
      </c>
      <c r="D106" s="105" t="s">
        <v>167</v>
      </c>
      <c r="E106" s="129" t="s">
        <v>170</v>
      </c>
      <c r="F106" s="1"/>
    </row>
    <row r="107" spans="1:6" ht="19.5" customHeight="1">
      <c r="A107" s="103">
        <v>45203</v>
      </c>
      <c r="B107" s="104">
        <v>53.43</v>
      </c>
      <c r="C107" s="105" t="s">
        <v>218</v>
      </c>
      <c r="D107" s="105" t="s">
        <v>141</v>
      </c>
      <c r="E107" s="129" t="s">
        <v>170</v>
      </c>
      <c r="F107" s="1"/>
    </row>
    <row r="108" spans="1:6" ht="19.5" customHeight="1">
      <c r="A108" s="103">
        <v>45203</v>
      </c>
      <c r="B108" s="104">
        <v>38.700000000000003</v>
      </c>
      <c r="C108" s="105" t="s">
        <v>185</v>
      </c>
      <c r="D108" s="105" t="s">
        <v>141</v>
      </c>
      <c r="E108" s="106" t="s">
        <v>170</v>
      </c>
      <c r="F108" s="1"/>
    </row>
    <row r="109" spans="1:6" ht="19.5" customHeight="1">
      <c r="A109" s="103">
        <v>45214</v>
      </c>
      <c r="B109" s="104">
        <v>207.09</v>
      </c>
      <c r="C109" s="105" t="s">
        <v>158</v>
      </c>
      <c r="D109" s="105" t="s">
        <v>128</v>
      </c>
      <c r="E109" s="129" t="s">
        <v>159</v>
      </c>
      <c r="F109" s="1"/>
    </row>
    <row r="110" spans="1:6" ht="19.5" customHeight="1">
      <c r="A110" s="103">
        <v>45214</v>
      </c>
      <c r="B110" s="104">
        <v>485.45</v>
      </c>
      <c r="C110" s="105" t="s">
        <v>158</v>
      </c>
      <c r="D110" s="105" t="s">
        <v>128</v>
      </c>
      <c r="E110" s="129" t="s">
        <v>159</v>
      </c>
      <c r="F110" s="1"/>
    </row>
    <row r="111" spans="1:6" ht="19.5" customHeight="1">
      <c r="A111" s="103">
        <v>45214</v>
      </c>
      <c r="B111" s="104">
        <v>64.290000000000006</v>
      </c>
      <c r="C111" s="105" t="s">
        <v>219</v>
      </c>
      <c r="D111" s="105" t="s">
        <v>141</v>
      </c>
      <c r="E111" s="129" t="s">
        <v>159</v>
      </c>
      <c r="F111" s="1"/>
    </row>
    <row r="112" spans="1:6" ht="19.5" customHeight="1">
      <c r="A112" s="103">
        <v>45215</v>
      </c>
      <c r="B112" s="104">
        <v>134</v>
      </c>
      <c r="C112" s="105" t="s">
        <v>158</v>
      </c>
      <c r="D112" s="131" t="s">
        <v>198</v>
      </c>
      <c r="E112" s="128" t="s">
        <v>136</v>
      </c>
      <c r="F112" s="1"/>
    </row>
    <row r="113" spans="1:6" ht="19.5" customHeight="1">
      <c r="A113" s="103">
        <v>45215</v>
      </c>
      <c r="B113" s="104">
        <v>4.5999999999999996</v>
      </c>
      <c r="C113" s="105" t="s">
        <v>172</v>
      </c>
      <c r="D113" s="105" t="s">
        <v>173</v>
      </c>
      <c r="E113" s="129"/>
      <c r="F113" s="1"/>
    </row>
    <row r="114" spans="1:6" ht="19.5" customHeight="1">
      <c r="A114" s="103">
        <v>45215</v>
      </c>
      <c r="B114" s="104">
        <v>68.37</v>
      </c>
      <c r="C114" s="105" t="s">
        <v>164</v>
      </c>
      <c r="D114" s="105" t="s">
        <v>141</v>
      </c>
      <c r="E114" s="129" t="s">
        <v>159</v>
      </c>
      <c r="F114" s="1"/>
    </row>
    <row r="115" spans="1:6" ht="19.5" customHeight="1">
      <c r="A115" s="103">
        <v>45215</v>
      </c>
      <c r="B115" s="104">
        <v>39.24</v>
      </c>
      <c r="C115" s="105" t="s">
        <v>158</v>
      </c>
      <c r="D115" s="105" t="s">
        <v>141</v>
      </c>
      <c r="E115" s="106" t="s">
        <v>159</v>
      </c>
      <c r="F115" s="1"/>
    </row>
    <row r="116" spans="1:6" ht="19.5" customHeight="1">
      <c r="A116" s="103">
        <v>45225</v>
      </c>
      <c r="B116" s="104">
        <v>742.89</v>
      </c>
      <c r="C116" s="105" t="s">
        <v>158</v>
      </c>
      <c r="D116" s="105" t="s">
        <v>128</v>
      </c>
      <c r="E116" s="129" t="s">
        <v>159</v>
      </c>
      <c r="F116" s="1"/>
    </row>
    <row r="117" spans="1:6" ht="19.5" customHeight="1">
      <c r="A117" s="103">
        <v>45225</v>
      </c>
      <c r="B117" s="104">
        <v>66.87</v>
      </c>
      <c r="C117" s="105" t="s">
        <v>163</v>
      </c>
      <c r="D117" s="105" t="s">
        <v>141</v>
      </c>
      <c r="E117" s="129" t="s">
        <v>159</v>
      </c>
      <c r="F117" s="1"/>
    </row>
    <row r="118" spans="1:6" ht="19.5" customHeight="1">
      <c r="A118" s="103">
        <v>45225</v>
      </c>
      <c r="B118" s="104">
        <v>33.35</v>
      </c>
      <c r="C118" s="105" t="s">
        <v>158</v>
      </c>
      <c r="D118" s="105" t="s">
        <v>141</v>
      </c>
      <c r="E118" s="129" t="s">
        <v>159</v>
      </c>
      <c r="F118" s="1"/>
    </row>
    <row r="119" spans="1:6" ht="19.5" customHeight="1">
      <c r="A119" s="103">
        <v>45226</v>
      </c>
      <c r="B119" s="104">
        <v>39.24</v>
      </c>
      <c r="C119" s="105" t="s">
        <v>158</v>
      </c>
      <c r="D119" s="105" t="s">
        <v>141</v>
      </c>
      <c r="E119" s="106" t="s">
        <v>159</v>
      </c>
      <c r="F119" s="1"/>
    </row>
    <row r="120" spans="1:6" ht="19.5" customHeight="1">
      <c r="A120" s="103">
        <v>45228</v>
      </c>
      <c r="B120" s="104">
        <v>234</v>
      </c>
      <c r="C120" s="105" t="s">
        <v>158</v>
      </c>
      <c r="D120" s="131" t="s">
        <v>220</v>
      </c>
      <c r="E120" s="128" t="s">
        <v>136</v>
      </c>
      <c r="F120" s="1"/>
    </row>
    <row r="121" spans="1:6" ht="19.5" customHeight="1">
      <c r="A121" s="103">
        <v>45236</v>
      </c>
      <c r="B121" s="104">
        <v>171.94</v>
      </c>
      <c r="C121" s="105" t="s">
        <v>158</v>
      </c>
      <c r="D121" s="105" t="s">
        <v>128</v>
      </c>
      <c r="E121" s="129" t="s">
        <v>136</v>
      </c>
      <c r="F121" s="1"/>
    </row>
    <row r="122" spans="1:6" ht="19.5" customHeight="1">
      <c r="A122" s="103">
        <v>45236</v>
      </c>
      <c r="B122" s="104">
        <v>535.79999999999995</v>
      </c>
      <c r="C122" s="105" t="s">
        <v>158</v>
      </c>
      <c r="D122" s="105" t="s">
        <v>128</v>
      </c>
      <c r="E122" s="129" t="s">
        <v>159</v>
      </c>
      <c r="F122" s="1"/>
    </row>
    <row r="123" spans="1:6" ht="19.5" customHeight="1">
      <c r="A123" s="103">
        <v>45236</v>
      </c>
      <c r="B123" s="104">
        <v>66.87</v>
      </c>
      <c r="C123" s="105" t="s">
        <v>163</v>
      </c>
      <c r="D123" s="105" t="s">
        <v>141</v>
      </c>
      <c r="E123" s="129" t="s">
        <v>159</v>
      </c>
      <c r="F123" s="1"/>
    </row>
    <row r="124" spans="1:6" ht="19.5" customHeight="1">
      <c r="A124" s="103">
        <v>45236</v>
      </c>
      <c r="B124" s="104">
        <v>29.37</v>
      </c>
      <c r="C124" s="105" t="s">
        <v>158</v>
      </c>
      <c r="D124" s="105" t="s">
        <v>141</v>
      </c>
      <c r="E124" s="106" t="s">
        <v>159</v>
      </c>
      <c r="F124" s="1"/>
    </row>
    <row r="125" spans="1:6" ht="19.5" customHeight="1">
      <c r="A125" s="103">
        <v>45237</v>
      </c>
      <c r="B125" s="104">
        <v>134</v>
      </c>
      <c r="C125" s="105" t="s">
        <v>158</v>
      </c>
      <c r="D125" s="131" t="s">
        <v>198</v>
      </c>
      <c r="E125" s="128" t="s">
        <v>136</v>
      </c>
      <c r="F125" s="1"/>
    </row>
    <row r="126" spans="1:6" ht="19.5" customHeight="1">
      <c r="A126" s="103">
        <v>45237</v>
      </c>
      <c r="B126" s="104">
        <v>68.37</v>
      </c>
      <c r="C126" s="105" t="s">
        <v>164</v>
      </c>
      <c r="D126" s="105" t="s">
        <v>141</v>
      </c>
      <c r="E126" s="129" t="s">
        <v>159</v>
      </c>
      <c r="F126" s="1"/>
    </row>
    <row r="127" spans="1:6" ht="19.5" customHeight="1">
      <c r="A127" s="103">
        <v>45237</v>
      </c>
      <c r="B127" s="104">
        <v>39.24</v>
      </c>
      <c r="C127" s="105" t="s">
        <v>158</v>
      </c>
      <c r="D127" s="105" t="s">
        <v>141</v>
      </c>
      <c r="E127" s="106" t="s">
        <v>159</v>
      </c>
      <c r="F127" s="1"/>
    </row>
    <row r="128" spans="1:6" ht="19.5" customHeight="1">
      <c r="A128" s="103">
        <v>45245</v>
      </c>
      <c r="B128" s="104">
        <v>742.89</v>
      </c>
      <c r="C128" s="105" t="s">
        <v>203</v>
      </c>
      <c r="D128" s="105" t="s">
        <v>128</v>
      </c>
      <c r="E128" s="129" t="s">
        <v>159</v>
      </c>
      <c r="F128" s="1"/>
    </row>
    <row r="129" spans="1:6" ht="19.5" customHeight="1">
      <c r="A129" s="103">
        <v>45245</v>
      </c>
      <c r="B129" s="104">
        <v>69</v>
      </c>
      <c r="C129" s="105" t="s">
        <v>221</v>
      </c>
      <c r="D129" s="126" t="s">
        <v>166</v>
      </c>
      <c r="E129" s="128" t="s">
        <v>136</v>
      </c>
      <c r="F129" s="1"/>
    </row>
    <row r="130" spans="1:6" ht="19.5" customHeight="1">
      <c r="A130" s="103">
        <v>45245</v>
      </c>
      <c r="B130" s="104">
        <v>4.5999999999999996</v>
      </c>
      <c r="C130" s="105" t="s">
        <v>172</v>
      </c>
      <c r="D130" s="105" t="s">
        <v>173</v>
      </c>
      <c r="E130" s="129"/>
      <c r="F130" s="1"/>
    </row>
    <row r="131" spans="1:6" ht="19.5" customHeight="1">
      <c r="A131" s="103">
        <v>45266</v>
      </c>
      <c r="B131" s="104">
        <v>847.39</v>
      </c>
      <c r="C131" s="105" t="s">
        <v>222</v>
      </c>
      <c r="D131" s="105" t="s">
        <v>128</v>
      </c>
      <c r="E131" s="129" t="s">
        <v>159</v>
      </c>
      <c r="F131" s="1"/>
    </row>
    <row r="132" spans="1:6" ht="19.5" customHeight="1">
      <c r="A132" s="103">
        <v>45266</v>
      </c>
      <c r="B132" s="104">
        <v>69</v>
      </c>
      <c r="C132" s="105" t="s">
        <v>158</v>
      </c>
      <c r="D132" s="126" t="s">
        <v>166</v>
      </c>
      <c r="E132" s="128" t="s">
        <v>136</v>
      </c>
      <c r="F132" s="1"/>
    </row>
    <row r="133" spans="1:6" ht="19.5" customHeight="1">
      <c r="A133" s="103">
        <v>45266</v>
      </c>
      <c r="B133" s="104">
        <v>66.010000000000005</v>
      </c>
      <c r="C133" s="105" t="s">
        <v>163</v>
      </c>
      <c r="D133" s="105" t="s">
        <v>141</v>
      </c>
      <c r="E133" s="129" t="s">
        <v>159</v>
      </c>
      <c r="F133" s="1"/>
    </row>
    <row r="134" spans="1:6" ht="19.5" customHeight="1">
      <c r="A134" s="103">
        <v>45266</v>
      </c>
      <c r="B134" s="104">
        <v>61.71</v>
      </c>
      <c r="C134" s="105" t="s">
        <v>164</v>
      </c>
      <c r="D134" s="105" t="s">
        <v>141</v>
      </c>
      <c r="E134" s="129" t="s">
        <v>159</v>
      </c>
      <c r="F134" s="1"/>
    </row>
    <row r="135" spans="1:6" ht="30.75" customHeight="1">
      <c r="A135" s="103">
        <v>45270</v>
      </c>
      <c r="B135" s="104">
        <v>717.24</v>
      </c>
      <c r="C135" s="105" t="s">
        <v>158</v>
      </c>
      <c r="D135" s="105" t="s">
        <v>128</v>
      </c>
      <c r="E135" s="129" t="s">
        <v>159</v>
      </c>
      <c r="F135" s="1"/>
    </row>
    <row r="136" spans="1:6" ht="19.5" customHeight="1">
      <c r="A136" s="103">
        <v>45274</v>
      </c>
      <c r="B136" s="104">
        <v>35.96</v>
      </c>
      <c r="C136" s="105" t="s">
        <v>223</v>
      </c>
      <c r="D136" s="105" t="s">
        <v>141</v>
      </c>
      <c r="E136" s="129" t="s">
        <v>212</v>
      </c>
      <c r="F136" s="1"/>
    </row>
    <row r="137" spans="1:6" ht="19.5" customHeight="1">
      <c r="A137" s="103">
        <v>45275</v>
      </c>
      <c r="B137" s="104">
        <v>4.5999999999999996</v>
      </c>
      <c r="C137" s="105" t="s">
        <v>172</v>
      </c>
      <c r="D137" s="105" t="s">
        <v>173</v>
      </c>
      <c r="E137" s="129"/>
      <c r="F137" s="1"/>
    </row>
    <row r="138" spans="1:6" ht="19.5" customHeight="1">
      <c r="A138" s="103">
        <v>45278</v>
      </c>
      <c r="B138" s="104">
        <v>27.4</v>
      </c>
      <c r="C138" s="105" t="s">
        <v>158</v>
      </c>
      <c r="D138" s="105" t="s">
        <v>141</v>
      </c>
      <c r="E138" s="106" t="s">
        <v>159</v>
      </c>
      <c r="F138" s="1"/>
    </row>
    <row r="139" spans="1:6" ht="19.5" customHeight="1">
      <c r="A139" s="103">
        <v>45278</v>
      </c>
      <c r="B139" s="104">
        <v>42.57</v>
      </c>
      <c r="C139" s="105" t="s">
        <v>158</v>
      </c>
      <c r="D139" s="105" t="s">
        <v>141</v>
      </c>
      <c r="E139" s="106" t="s">
        <v>159</v>
      </c>
      <c r="F139" s="1"/>
    </row>
    <row r="140" spans="1:6" ht="19.5" customHeight="1">
      <c r="A140" s="103">
        <v>45279</v>
      </c>
      <c r="B140" s="104">
        <v>33.25</v>
      </c>
      <c r="C140" s="105" t="s">
        <v>224</v>
      </c>
      <c r="D140" s="105" t="s">
        <v>128</v>
      </c>
      <c r="E140" s="129" t="s">
        <v>136</v>
      </c>
      <c r="F140" s="1"/>
    </row>
    <row r="141" spans="1:6" ht="19.5" customHeight="1">
      <c r="A141" s="103">
        <v>45279</v>
      </c>
      <c r="B141" s="104">
        <v>319.19</v>
      </c>
      <c r="C141" s="105" t="s">
        <v>224</v>
      </c>
      <c r="D141" s="105" t="s">
        <v>128</v>
      </c>
      <c r="E141" s="129" t="s">
        <v>136</v>
      </c>
      <c r="F141" s="1"/>
    </row>
    <row r="142" spans="1:6" ht="19.5" customHeight="1">
      <c r="A142" s="103">
        <v>45279</v>
      </c>
      <c r="B142" s="104">
        <v>6.12</v>
      </c>
      <c r="C142" s="105" t="s">
        <v>158</v>
      </c>
      <c r="D142" s="105" t="s">
        <v>167</v>
      </c>
      <c r="E142" s="129" t="s">
        <v>159</v>
      </c>
      <c r="F142" s="1"/>
    </row>
    <row r="143" spans="1:6" ht="19.5" customHeight="1">
      <c r="A143" s="103">
        <v>45279</v>
      </c>
      <c r="B143" s="104">
        <v>61.71</v>
      </c>
      <c r="C143" s="105" t="s">
        <v>164</v>
      </c>
      <c r="D143" s="105" t="s">
        <v>141</v>
      </c>
      <c r="E143" s="129" t="s">
        <v>159</v>
      </c>
      <c r="F143" s="1"/>
    </row>
    <row r="144" spans="1:6" ht="19.5" customHeight="1">
      <c r="A144" s="103">
        <v>45279</v>
      </c>
      <c r="B144" s="104">
        <v>122.77</v>
      </c>
      <c r="C144" s="131" t="s">
        <v>225</v>
      </c>
      <c r="D144" s="105" t="s">
        <v>141</v>
      </c>
      <c r="E144" s="129" t="s">
        <v>136</v>
      </c>
      <c r="F144" s="1"/>
    </row>
    <row r="145" spans="1:6" ht="19.5" customHeight="1">
      <c r="A145" s="103">
        <v>45279</v>
      </c>
      <c r="B145" s="104">
        <v>39.24</v>
      </c>
      <c r="C145" s="105" t="s">
        <v>158</v>
      </c>
      <c r="D145" s="105" t="s">
        <v>141</v>
      </c>
      <c r="E145" s="106" t="s">
        <v>159</v>
      </c>
      <c r="F145" s="1"/>
    </row>
    <row r="146" spans="1:6" ht="19.5" customHeight="1">
      <c r="A146" s="103">
        <v>45306</v>
      </c>
      <c r="B146" s="104">
        <v>4.5999999999999996</v>
      </c>
      <c r="C146" s="105" t="s">
        <v>172</v>
      </c>
      <c r="D146" s="105" t="s">
        <v>173</v>
      </c>
      <c r="E146" s="129"/>
      <c r="F146" s="1"/>
    </row>
    <row r="147" spans="1:6" ht="19.5" customHeight="1">
      <c r="A147" s="103">
        <v>45310</v>
      </c>
      <c r="B147" s="104">
        <v>682.86</v>
      </c>
      <c r="C147" s="130" t="s">
        <v>226</v>
      </c>
      <c r="D147" s="130" t="s">
        <v>227</v>
      </c>
      <c r="E147" s="129" t="s">
        <v>228</v>
      </c>
      <c r="F147" s="1"/>
    </row>
    <row r="148" spans="1:6" ht="19.5" customHeight="1">
      <c r="A148" s="103">
        <v>45310</v>
      </c>
      <c r="B148" s="104">
        <v>122.66</v>
      </c>
      <c r="C148" s="105" t="s">
        <v>229</v>
      </c>
      <c r="D148" s="105" t="s">
        <v>141</v>
      </c>
      <c r="E148" s="129" t="s">
        <v>136</v>
      </c>
      <c r="F148" s="1"/>
    </row>
    <row r="149" spans="1:6" ht="19.5" customHeight="1">
      <c r="A149" s="103">
        <v>45310</v>
      </c>
      <c r="B149" s="104">
        <v>120.72</v>
      </c>
      <c r="C149" s="131" t="s">
        <v>230</v>
      </c>
      <c r="D149" s="105" t="s">
        <v>141</v>
      </c>
      <c r="E149" s="129" t="s">
        <v>136</v>
      </c>
      <c r="F149" s="1"/>
    </row>
    <row r="150" spans="1:6" ht="19.5" customHeight="1">
      <c r="A150" s="103">
        <v>45315</v>
      </c>
      <c r="B150" s="104">
        <v>350.14</v>
      </c>
      <c r="C150" s="105" t="s">
        <v>231</v>
      </c>
      <c r="D150" s="105" t="s">
        <v>128</v>
      </c>
      <c r="E150" s="129" t="s">
        <v>136</v>
      </c>
      <c r="F150" s="1"/>
    </row>
    <row r="151" spans="1:6" ht="19.5" customHeight="1">
      <c r="A151" s="103">
        <v>45315</v>
      </c>
      <c r="B151" s="104">
        <v>97.93</v>
      </c>
      <c r="C151" s="105" t="s">
        <v>232</v>
      </c>
      <c r="D151" s="105" t="s">
        <v>141</v>
      </c>
      <c r="E151" s="129" t="s">
        <v>136</v>
      </c>
      <c r="F151" s="1"/>
    </row>
    <row r="152" spans="1:6" ht="19.5" customHeight="1">
      <c r="A152" s="103">
        <v>45316</v>
      </c>
      <c r="B152" s="104">
        <v>121.48</v>
      </c>
      <c r="C152" s="131" t="s">
        <v>230</v>
      </c>
      <c r="D152" s="105" t="s">
        <v>141</v>
      </c>
      <c r="E152" s="129" t="s">
        <v>136</v>
      </c>
      <c r="F152" s="1"/>
    </row>
    <row r="153" spans="1:6" ht="19.5" customHeight="1">
      <c r="A153" s="103">
        <v>45327</v>
      </c>
      <c r="B153" s="104">
        <v>195</v>
      </c>
      <c r="C153" s="105" t="s">
        <v>233</v>
      </c>
      <c r="D153" s="105" t="s">
        <v>160</v>
      </c>
      <c r="E153" s="129" t="s">
        <v>234</v>
      </c>
      <c r="F153" s="1"/>
    </row>
    <row r="154" spans="1:6" ht="19.5" customHeight="1">
      <c r="A154" s="103">
        <v>45327</v>
      </c>
      <c r="B154" s="104">
        <v>86</v>
      </c>
      <c r="C154" s="105" t="s">
        <v>235</v>
      </c>
      <c r="D154" s="105" t="s">
        <v>167</v>
      </c>
      <c r="E154" s="129" t="s">
        <v>236</v>
      </c>
      <c r="F154" s="1"/>
    </row>
    <row r="155" spans="1:6" ht="19.5" customHeight="1">
      <c r="A155" s="103">
        <v>45327</v>
      </c>
      <c r="B155" s="104">
        <v>15.5</v>
      </c>
      <c r="C155" s="105" t="s">
        <v>237</v>
      </c>
      <c r="D155" s="105" t="s">
        <v>188</v>
      </c>
      <c r="E155" s="129" t="s">
        <v>236</v>
      </c>
      <c r="F155" s="1"/>
    </row>
    <row r="156" spans="1:6" ht="11.25" customHeight="1">
      <c r="A156" s="103">
        <v>45327</v>
      </c>
      <c r="B156" s="104">
        <v>21.07</v>
      </c>
      <c r="C156" s="105" t="s">
        <v>238</v>
      </c>
      <c r="D156" s="105" t="s">
        <v>144</v>
      </c>
      <c r="E156" s="128" t="s">
        <v>236</v>
      </c>
      <c r="F156" s="1"/>
    </row>
    <row r="157" spans="1:6" ht="33.75" customHeight="1">
      <c r="A157" s="103">
        <v>45333</v>
      </c>
      <c r="B157" s="104">
        <v>640.29999999999995</v>
      </c>
      <c r="C157" s="105" t="s">
        <v>158</v>
      </c>
      <c r="D157" s="105" t="s">
        <v>128</v>
      </c>
      <c r="E157" s="129" t="s">
        <v>159</v>
      </c>
      <c r="F157" s="1"/>
    </row>
    <row r="158" spans="1:6" ht="19.5" customHeight="1">
      <c r="A158" s="103">
        <v>45333</v>
      </c>
      <c r="B158" s="104">
        <v>25.63</v>
      </c>
      <c r="C158" s="105" t="s">
        <v>158</v>
      </c>
      <c r="D158" s="105" t="s">
        <v>128</v>
      </c>
      <c r="E158" s="129" t="s">
        <v>159</v>
      </c>
      <c r="F158" s="132"/>
    </row>
    <row r="159" spans="1:6" ht="19.5" customHeight="1">
      <c r="A159" s="103">
        <v>45333</v>
      </c>
      <c r="B159" s="104">
        <v>117.82</v>
      </c>
      <c r="C159" s="131" t="s">
        <v>230</v>
      </c>
      <c r="D159" s="105" t="s">
        <v>141</v>
      </c>
      <c r="E159" s="129" t="s">
        <v>136</v>
      </c>
      <c r="F159" s="1"/>
    </row>
    <row r="160" spans="1:6" ht="19.5" customHeight="1">
      <c r="A160" s="103">
        <v>45333</v>
      </c>
      <c r="B160" s="104">
        <v>79.12</v>
      </c>
      <c r="C160" s="131" t="s">
        <v>207</v>
      </c>
      <c r="D160" s="105" t="s">
        <v>141</v>
      </c>
      <c r="E160" s="129" t="s">
        <v>159</v>
      </c>
      <c r="F160" s="1"/>
    </row>
    <row r="161" spans="1:6" ht="27" customHeight="1">
      <c r="A161" s="103">
        <v>45334</v>
      </c>
      <c r="B161" s="104">
        <v>76</v>
      </c>
      <c r="C161" s="105" t="s">
        <v>209</v>
      </c>
      <c r="D161" s="105" t="s">
        <v>141</v>
      </c>
      <c r="E161" s="129" t="s">
        <v>159</v>
      </c>
      <c r="F161" s="132"/>
    </row>
    <row r="162" spans="1:6" ht="19.5" customHeight="1">
      <c r="A162" s="103">
        <v>45334</v>
      </c>
      <c r="B162" s="104">
        <v>146.74</v>
      </c>
      <c r="C162" s="105" t="s">
        <v>239</v>
      </c>
      <c r="D162" s="105" t="s">
        <v>141</v>
      </c>
      <c r="E162" s="129" t="s">
        <v>136</v>
      </c>
      <c r="F162" s="1"/>
    </row>
    <row r="163" spans="1:6" ht="19.5" customHeight="1">
      <c r="A163" s="103">
        <v>45334</v>
      </c>
      <c r="B163" s="104">
        <v>40.42</v>
      </c>
      <c r="C163" s="105" t="s">
        <v>158</v>
      </c>
      <c r="D163" s="105" t="s">
        <v>141</v>
      </c>
      <c r="E163" s="106" t="s">
        <v>159</v>
      </c>
      <c r="F163" s="1"/>
    </row>
    <row r="164" spans="1:6" ht="19.5" customHeight="1">
      <c r="A164" s="103">
        <v>45337</v>
      </c>
      <c r="B164" s="104">
        <v>4.5999999999999996</v>
      </c>
      <c r="C164" s="105" t="s">
        <v>172</v>
      </c>
      <c r="D164" s="105" t="s">
        <v>173</v>
      </c>
      <c r="E164" s="129"/>
      <c r="F164" s="1"/>
    </row>
    <row r="165" spans="1:6" ht="19.5" customHeight="1">
      <c r="A165" s="103">
        <v>45342</v>
      </c>
      <c r="B165" s="104">
        <v>657.4</v>
      </c>
      <c r="C165" s="105" t="s">
        <v>195</v>
      </c>
      <c r="D165" s="105" t="s">
        <v>128</v>
      </c>
      <c r="E165" s="129" t="s">
        <v>159</v>
      </c>
      <c r="F165" s="1"/>
    </row>
    <row r="166" spans="1:6" ht="19.5" customHeight="1">
      <c r="A166" s="103">
        <v>45342</v>
      </c>
      <c r="B166" s="104">
        <v>115.08</v>
      </c>
      <c r="C166" s="105" t="s">
        <v>195</v>
      </c>
      <c r="D166" s="105" t="s">
        <v>196</v>
      </c>
      <c r="E166" s="129" t="s">
        <v>159</v>
      </c>
      <c r="F166" s="1"/>
    </row>
    <row r="167" spans="1:6" ht="19.5" customHeight="1">
      <c r="A167" s="103">
        <v>45344</v>
      </c>
      <c r="B167" s="104">
        <v>134</v>
      </c>
      <c r="C167" s="105" t="s">
        <v>158</v>
      </c>
      <c r="D167" s="126" t="s">
        <v>198</v>
      </c>
      <c r="E167" s="128" t="s">
        <v>136</v>
      </c>
      <c r="F167" s="1"/>
    </row>
    <row r="168" spans="1:6" ht="19.5" customHeight="1">
      <c r="A168" s="103">
        <v>45344</v>
      </c>
      <c r="B168" s="104">
        <v>19.27</v>
      </c>
      <c r="C168" s="131" t="s">
        <v>199</v>
      </c>
      <c r="D168" s="105" t="s">
        <v>196</v>
      </c>
      <c r="E168" s="128" t="s">
        <v>159</v>
      </c>
      <c r="F168" s="1"/>
    </row>
    <row r="169" spans="1:6" ht="19.5" customHeight="1">
      <c r="A169" s="103">
        <v>45354</v>
      </c>
      <c r="B169" s="104">
        <v>742.89</v>
      </c>
      <c r="C169" s="105" t="s">
        <v>240</v>
      </c>
      <c r="D169" s="105" t="s">
        <v>128</v>
      </c>
      <c r="E169" s="129" t="s">
        <v>159</v>
      </c>
      <c r="F169" s="1"/>
    </row>
    <row r="170" spans="1:6" ht="19.5" customHeight="1">
      <c r="A170" s="103">
        <v>45354</v>
      </c>
      <c r="B170" s="104">
        <v>104.5</v>
      </c>
      <c r="C170" s="105" t="s">
        <v>240</v>
      </c>
      <c r="D170" s="105" t="s">
        <v>128</v>
      </c>
      <c r="E170" s="129" t="s">
        <v>159</v>
      </c>
      <c r="F170" s="1"/>
    </row>
    <row r="171" spans="1:6" ht="19.5" customHeight="1">
      <c r="A171" s="103">
        <v>45354</v>
      </c>
      <c r="B171" s="104">
        <v>90.61</v>
      </c>
      <c r="C171" s="126" t="s">
        <v>241</v>
      </c>
      <c r="D171" s="105" t="s">
        <v>141</v>
      </c>
      <c r="E171" s="129" t="s">
        <v>159</v>
      </c>
      <c r="F171" s="1"/>
    </row>
    <row r="172" spans="1:6" ht="19.5" customHeight="1">
      <c r="A172" s="103">
        <v>45355</v>
      </c>
      <c r="B172" s="104">
        <v>230</v>
      </c>
      <c r="C172" s="105" t="s">
        <v>240</v>
      </c>
      <c r="D172" s="105" t="s">
        <v>160</v>
      </c>
      <c r="E172" s="129" t="s">
        <v>159</v>
      </c>
      <c r="F172" s="1"/>
    </row>
    <row r="173" spans="1:6" ht="19.5" customHeight="1">
      <c r="A173" s="103">
        <v>45355</v>
      </c>
      <c r="B173" s="104">
        <v>131</v>
      </c>
      <c r="C173" s="105" t="s">
        <v>240</v>
      </c>
      <c r="D173" s="131" t="s">
        <v>242</v>
      </c>
      <c r="E173" s="129" t="s">
        <v>159</v>
      </c>
      <c r="F173" s="1"/>
    </row>
    <row r="174" spans="1:6" ht="19.5" customHeight="1">
      <c r="A174" s="103">
        <v>45355</v>
      </c>
      <c r="B174" s="104">
        <v>6.12</v>
      </c>
      <c r="C174" s="105" t="s">
        <v>158</v>
      </c>
      <c r="D174" s="105" t="s">
        <v>167</v>
      </c>
      <c r="E174" s="129" t="s">
        <v>159</v>
      </c>
      <c r="F174" s="1"/>
    </row>
    <row r="175" spans="1:6" ht="19.5" customHeight="1">
      <c r="A175" s="103">
        <v>45355</v>
      </c>
      <c r="B175" s="104">
        <v>40.42</v>
      </c>
      <c r="C175" s="105" t="s">
        <v>158</v>
      </c>
      <c r="D175" s="105" t="s">
        <v>141</v>
      </c>
      <c r="E175" s="106" t="s">
        <v>159</v>
      </c>
      <c r="F175" s="1"/>
    </row>
    <row r="176" spans="1:6" ht="19.5" customHeight="1">
      <c r="A176" s="103">
        <v>45356</v>
      </c>
      <c r="B176" s="104">
        <v>134</v>
      </c>
      <c r="C176" s="105" t="s">
        <v>158</v>
      </c>
      <c r="D176" s="126" t="s">
        <v>243</v>
      </c>
      <c r="E176" s="128" t="s">
        <v>136</v>
      </c>
      <c r="F176" s="1"/>
    </row>
    <row r="177" spans="1:6" ht="19.5" customHeight="1">
      <c r="A177" s="103">
        <v>45356</v>
      </c>
      <c r="B177" s="104">
        <v>69.02</v>
      </c>
      <c r="C177" s="105" t="s">
        <v>209</v>
      </c>
      <c r="D177" s="105" t="s">
        <v>141</v>
      </c>
      <c r="E177" s="129" t="s">
        <v>159</v>
      </c>
      <c r="F177" s="1"/>
    </row>
    <row r="178" spans="1:6" ht="19.5" customHeight="1">
      <c r="A178" s="103">
        <v>45358</v>
      </c>
      <c r="B178" s="104">
        <v>931</v>
      </c>
      <c r="C178" s="105" t="s">
        <v>185</v>
      </c>
      <c r="D178" s="105" t="s">
        <v>128</v>
      </c>
      <c r="E178" s="129" t="s">
        <v>170</v>
      </c>
      <c r="F178" s="1"/>
    </row>
    <row r="179" spans="1:6" ht="19.5" customHeight="1">
      <c r="A179" s="103">
        <v>45358</v>
      </c>
      <c r="B179" s="104">
        <v>200</v>
      </c>
      <c r="C179" s="105" t="s">
        <v>185</v>
      </c>
      <c r="D179" s="105" t="s">
        <v>160</v>
      </c>
      <c r="E179" s="129" t="s">
        <v>170</v>
      </c>
      <c r="F179" s="1"/>
    </row>
    <row r="180" spans="1:6" ht="19.5" customHeight="1">
      <c r="A180" s="103">
        <v>45358</v>
      </c>
      <c r="B180" s="104">
        <v>69.77</v>
      </c>
      <c r="C180" s="105" t="s">
        <v>185</v>
      </c>
      <c r="D180" s="105" t="s">
        <v>141</v>
      </c>
      <c r="E180" s="129" t="s">
        <v>170</v>
      </c>
      <c r="F180" s="1"/>
    </row>
    <row r="181" spans="1:6" ht="12" customHeight="1">
      <c r="A181" s="103">
        <v>45358</v>
      </c>
      <c r="B181" s="104">
        <v>31.05</v>
      </c>
      <c r="C181" s="105" t="s">
        <v>244</v>
      </c>
      <c r="D181" s="105" t="s">
        <v>144</v>
      </c>
      <c r="E181" s="129" t="s">
        <v>170</v>
      </c>
      <c r="F181" s="1"/>
    </row>
    <row r="182" spans="1:6" ht="34.5" customHeight="1">
      <c r="A182" s="103">
        <v>45359</v>
      </c>
      <c r="B182" s="104">
        <v>69</v>
      </c>
      <c r="C182" s="105" t="s">
        <v>185</v>
      </c>
      <c r="D182" s="126" t="s">
        <v>166</v>
      </c>
      <c r="E182" s="129" t="s">
        <v>136</v>
      </c>
      <c r="F182" s="1"/>
    </row>
    <row r="183" spans="1:6" ht="19.5" customHeight="1">
      <c r="A183" s="103">
        <v>45359</v>
      </c>
      <c r="B183" s="104">
        <v>33.9</v>
      </c>
      <c r="C183" s="105" t="s">
        <v>185</v>
      </c>
      <c r="D183" s="105" t="s">
        <v>167</v>
      </c>
      <c r="E183" s="129" t="s">
        <v>170</v>
      </c>
      <c r="F183" s="132"/>
    </row>
    <row r="184" spans="1:6" ht="19.5" customHeight="1">
      <c r="A184" s="103">
        <v>45366</v>
      </c>
      <c r="B184" s="104">
        <v>4.5999999999999996</v>
      </c>
      <c r="C184" s="105" t="s">
        <v>172</v>
      </c>
      <c r="D184" s="105" t="s">
        <v>173</v>
      </c>
      <c r="E184" s="129"/>
      <c r="F184" s="1"/>
    </row>
    <row r="185" spans="1:6" ht="19.5" customHeight="1">
      <c r="A185" s="103">
        <v>45368</v>
      </c>
      <c r="B185" s="104">
        <v>393.84</v>
      </c>
      <c r="C185" s="105" t="s">
        <v>158</v>
      </c>
      <c r="D185" s="105" t="s">
        <v>128</v>
      </c>
      <c r="E185" s="129" t="s">
        <v>159</v>
      </c>
      <c r="F185" s="1"/>
    </row>
    <row r="186" spans="1:6" ht="19.5" customHeight="1">
      <c r="A186" s="103">
        <v>45368</v>
      </c>
      <c r="B186" s="104">
        <v>79.12</v>
      </c>
      <c r="C186" s="105" t="s">
        <v>158</v>
      </c>
      <c r="D186" s="105" t="s">
        <v>141</v>
      </c>
      <c r="E186" s="129" t="s">
        <v>159</v>
      </c>
      <c r="F186" s="1"/>
    </row>
    <row r="187" spans="1:6" ht="12.75" customHeight="1">
      <c r="A187" s="103">
        <v>45369</v>
      </c>
      <c r="B187" s="104">
        <v>74.61</v>
      </c>
      <c r="C187" s="105" t="s">
        <v>158</v>
      </c>
      <c r="D187" s="105" t="s">
        <v>141</v>
      </c>
      <c r="E187" s="129" t="s">
        <v>159</v>
      </c>
      <c r="F187" s="1"/>
    </row>
    <row r="188" spans="1:6" ht="19.5" customHeight="1">
      <c r="A188" s="103">
        <v>45369</v>
      </c>
      <c r="B188" s="104">
        <v>40.42</v>
      </c>
      <c r="C188" s="105" t="s">
        <v>158</v>
      </c>
      <c r="D188" s="105" t="s">
        <v>141</v>
      </c>
      <c r="E188" s="106" t="s">
        <v>159</v>
      </c>
      <c r="F188" s="132"/>
    </row>
    <row r="189" spans="1:6" ht="19.5" customHeight="1">
      <c r="A189" s="103">
        <v>45375</v>
      </c>
      <c r="B189" s="104">
        <v>751.97</v>
      </c>
      <c r="C189" s="105" t="s">
        <v>245</v>
      </c>
      <c r="D189" s="105" t="s">
        <v>128</v>
      </c>
      <c r="E189" s="129" t="s">
        <v>159</v>
      </c>
      <c r="F189" s="1"/>
    </row>
    <row r="190" spans="1:6" ht="19.5" customHeight="1">
      <c r="A190" s="103">
        <v>45375</v>
      </c>
      <c r="B190" s="104">
        <v>79.12</v>
      </c>
      <c r="C190" s="105" t="s">
        <v>158</v>
      </c>
      <c r="D190" s="105" t="s">
        <v>141</v>
      </c>
      <c r="E190" s="129" t="s">
        <v>159</v>
      </c>
      <c r="F190" s="1"/>
    </row>
    <row r="191" spans="1:6" ht="19.5" customHeight="1">
      <c r="A191" s="103">
        <v>45376</v>
      </c>
      <c r="B191" s="104">
        <v>6.12</v>
      </c>
      <c r="C191" s="105" t="s">
        <v>158</v>
      </c>
      <c r="D191" s="105" t="s">
        <v>167</v>
      </c>
      <c r="E191" s="129" t="s">
        <v>159</v>
      </c>
      <c r="F191" s="1"/>
    </row>
    <row r="192" spans="1:6" ht="19.5" customHeight="1">
      <c r="A192" s="103">
        <v>45376</v>
      </c>
      <c r="B192" s="104">
        <v>70.63</v>
      </c>
      <c r="C192" s="105" t="s">
        <v>158</v>
      </c>
      <c r="D192" s="105" t="s">
        <v>141</v>
      </c>
      <c r="E192" s="129" t="s">
        <v>159</v>
      </c>
      <c r="F192" s="1"/>
    </row>
    <row r="193" spans="1:6" ht="19.5" customHeight="1">
      <c r="A193" s="103">
        <v>45376</v>
      </c>
      <c r="B193" s="104">
        <v>34.08</v>
      </c>
      <c r="C193" s="105" t="s">
        <v>158</v>
      </c>
      <c r="D193" s="105" t="s">
        <v>141</v>
      </c>
      <c r="E193" s="106" t="s">
        <v>159</v>
      </c>
      <c r="F193" s="1"/>
    </row>
    <row r="194" spans="1:6" ht="19.5" customHeight="1">
      <c r="A194" s="103">
        <v>45377</v>
      </c>
      <c r="B194" s="104">
        <v>69</v>
      </c>
      <c r="C194" s="105" t="s">
        <v>158</v>
      </c>
      <c r="D194" s="126" t="s">
        <v>166</v>
      </c>
      <c r="E194" s="128" t="s">
        <v>136</v>
      </c>
      <c r="F194" s="1"/>
    </row>
    <row r="195" spans="1:6" ht="19.5" customHeight="1">
      <c r="A195" s="103">
        <v>45384</v>
      </c>
      <c r="B195" s="104">
        <v>26.33</v>
      </c>
      <c r="C195" s="105" t="s">
        <v>158</v>
      </c>
      <c r="D195" s="105" t="s">
        <v>128</v>
      </c>
      <c r="E195" s="129" t="s">
        <v>159</v>
      </c>
      <c r="F195" s="1"/>
    </row>
    <row r="196" spans="1:6" ht="19.5" customHeight="1">
      <c r="A196" s="103">
        <v>45384</v>
      </c>
      <c r="B196" s="104">
        <v>524.5</v>
      </c>
      <c r="C196" s="105" t="s">
        <v>158</v>
      </c>
      <c r="D196" s="105" t="s">
        <v>128</v>
      </c>
      <c r="E196" s="129" t="s">
        <v>159</v>
      </c>
      <c r="F196" s="1"/>
    </row>
    <row r="197" spans="1:6" ht="19.5" customHeight="1">
      <c r="A197" s="103">
        <v>45384</v>
      </c>
      <c r="B197" s="104">
        <v>628</v>
      </c>
      <c r="C197" s="105" t="s">
        <v>158</v>
      </c>
      <c r="D197" s="105" t="s">
        <v>160</v>
      </c>
      <c r="E197" s="129" t="s">
        <v>159</v>
      </c>
      <c r="F197" s="1"/>
    </row>
    <row r="198" spans="1:6" ht="19.5" customHeight="1">
      <c r="A198" s="103">
        <v>45384</v>
      </c>
      <c r="B198" s="104">
        <v>7.6</v>
      </c>
      <c r="C198" s="105" t="s">
        <v>158</v>
      </c>
      <c r="D198" s="105" t="s">
        <v>167</v>
      </c>
      <c r="E198" s="129" t="s">
        <v>159</v>
      </c>
      <c r="F198" s="1"/>
    </row>
    <row r="199" spans="1:6" ht="19.5" customHeight="1">
      <c r="A199" s="103">
        <v>45384</v>
      </c>
      <c r="B199" s="104">
        <v>35</v>
      </c>
      <c r="C199" s="105" t="s">
        <v>158</v>
      </c>
      <c r="D199" s="105" t="s">
        <v>167</v>
      </c>
      <c r="E199" s="129" t="s">
        <v>159</v>
      </c>
      <c r="F199" s="1"/>
    </row>
    <row r="200" spans="1:6" ht="19.5" customHeight="1">
      <c r="A200" s="103">
        <v>45384</v>
      </c>
      <c r="B200" s="104">
        <v>71.099999999999994</v>
      </c>
      <c r="C200" s="105" t="s">
        <v>158</v>
      </c>
      <c r="D200" s="105" t="s">
        <v>167</v>
      </c>
      <c r="E200" s="129" t="s">
        <v>159</v>
      </c>
      <c r="F200" s="1"/>
    </row>
    <row r="201" spans="1:6" ht="19.5" customHeight="1">
      <c r="A201" s="103">
        <v>45384</v>
      </c>
      <c r="B201" s="104">
        <v>68.69</v>
      </c>
      <c r="C201" s="105" t="s">
        <v>158</v>
      </c>
      <c r="D201" s="105" t="s">
        <v>141</v>
      </c>
      <c r="E201" s="129" t="s">
        <v>159</v>
      </c>
      <c r="F201" s="1"/>
    </row>
    <row r="202" spans="1:6" ht="19.5" customHeight="1">
      <c r="A202" s="103">
        <v>45387</v>
      </c>
      <c r="B202" s="104">
        <v>29.48</v>
      </c>
      <c r="C202" s="105" t="s">
        <v>158</v>
      </c>
      <c r="D202" s="126" t="s">
        <v>141</v>
      </c>
      <c r="E202" s="128" t="s">
        <v>159</v>
      </c>
      <c r="F202" s="1"/>
    </row>
    <row r="203" spans="1:6" ht="19.5" customHeight="1">
      <c r="A203" s="103">
        <v>45390</v>
      </c>
      <c r="B203" s="104">
        <v>324</v>
      </c>
      <c r="C203" s="105" t="s">
        <v>158</v>
      </c>
      <c r="D203" s="126" t="s">
        <v>135</v>
      </c>
      <c r="E203" s="129" t="s">
        <v>136</v>
      </c>
      <c r="F203" s="1"/>
    </row>
    <row r="204" spans="1:6" ht="19.5" customHeight="1">
      <c r="A204" s="103">
        <v>45392</v>
      </c>
      <c r="B204" s="104">
        <v>836.59</v>
      </c>
      <c r="C204" s="105" t="s">
        <v>185</v>
      </c>
      <c r="D204" s="105" t="s">
        <v>128</v>
      </c>
      <c r="E204" s="129" t="s">
        <v>170</v>
      </c>
      <c r="F204" s="1"/>
    </row>
    <row r="205" spans="1:6" ht="19.5" customHeight="1">
      <c r="A205" s="103">
        <v>45392</v>
      </c>
      <c r="B205" s="104">
        <v>180</v>
      </c>
      <c r="C205" s="105" t="s">
        <v>185</v>
      </c>
      <c r="D205" s="105" t="s">
        <v>160</v>
      </c>
      <c r="E205" s="129" t="s">
        <v>170</v>
      </c>
      <c r="F205" s="1"/>
    </row>
    <row r="206" spans="1:6" ht="19.5" customHeight="1">
      <c r="A206" s="103">
        <v>45392</v>
      </c>
      <c r="B206" s="104">
        <v>22</v>
      </c>
      <c r="C206" s="105" t="s">
        <v>185</v>
      </c>
      <c r="D206" s="105" t="s">
        <v>167</v>
      </c>
      <c r="E206" s="129" t="s">
        <v>170</v>
      </c>
      <c r="F206" s="1"/>
    </row>
    <row r="207" spans="1:6" ht="19.5" customHeight="1">
      <c r="A207" s="103">
        <v>45392</v>
      </c>
      <c r="B207" s="104">
        <v>6.5</v>
      </c>
      <c r="C207" s="105" t="s">
        <v>185</v>
      </c>
      <c r="D207" s="105" t="s">
        <v>167</v>
      </c>
      <c r="E207" s="129" t="s">
        <v>170</v>
      </c>
      <c r="F207" s="1"/>
    </row>
    <row r="208" spans="1:6" ht="19.5" customHeight="1">
      <c r="A208" s="103">
        <v>45392</v>
      </c>
      <c r="B208" s="104">
        <v>71.489999999999995</v>
      </c>
      <c r="C208" s="105" t="s">
        <v>185</v>
      </c>
      <c r="D208" s="105" t="s">
        <v>141</v>
      </c>
      <c r="E208" s="129" t="s">
        <v>170</v>
      </c>
      <c r="F208" s="132"/>
    </row>
    <row r="209" spans="1:6" ht="19.5" customHeight="1">
      <c r="A209" s="103">
        <v>45393</v>
      </c>
      <c r="B209" s="104">
        <v>65.58</v>
      </c>
      <c r="C209" s="105" t="s">
        <v>185</v>
      </c>
      <c r="D209" s="105" t="s">
        <v>141</v>
      </c>
      <c r="E209" s="129" t="s">
        <v>170</v>
      </c>
      <c r="F209" s="1"/>
    </row>
    <row r="210" spans="1:6" ht="19.5" customHeight="1">
      <c r="A210" s="103">
        <v>45393</v>
      </c>
      <c r="B210" s="104">
        <v>39.35</v>
      </c>
      <c r="C210" s="105" t="s">
        <v>185</v>
      </c>
      <c r="D210" s="105" t="s">
        <v>141</v>
      </c>
      <c r="E210" s="106" t="s">
        <v>170</v>
      </c>
      <c r="F210" s="1"/>
    </row>
    <row r="211" spans="1:6" ht="19.5" customHeight="1">
      <c r="A211" s="103">
        <v>45394</v>
      </c>
      <c r="B211" s="104">
        <v>69</v>
      </c>
      <c r="C211" s="105" t="s">
        <v>185</v>
      </c>
      <c r="D211" s="126" t="s">
        <v>166</v>
      </c>
      <c r="E211" s="128" t="s">
        <v>136</v>
      </c>
      <c r="F211" s="1"/>
    </row>
    <row r="212" spans="1:6" ht="19.5" customHeight="1">
      <c r="A212" s="103">
        <v>45397</v>
      </c>
      <c r="B212" s="104">
        <v>4.5999999999999996</v>
      </c>
      <c r="C212" s="105" t="s">
        <v>172</v>
      </c>
      <c r="D212" s="105" t="s">
        <v>173</v>
      </c>
      <c r="E212" s="129"/>
      <c r="F212" s="1"/>
    </row>
    <row r="213" spans="1:6" ht="19.5" customHeight="1">
      <c r="A213" s="103">
        <v>45404</v>
      </c>
      <c r="B213" s="104">
        <v>16.77</v>
      </c>
      <c r="C213" s="105" t="s">
        <v>246</v>
      </c>
      <c r="D213" s="105" t="s">
        <v>144</v>
      </c>
      <c r="E213" s="129" t="s">
        <v>136</v>
      </c>
      <c r="F213" s="132"/>
    </row>
    <row r="214" spans="1:6" ht="19.5" customHeight="1">
      <c r="A214" s="103">
        <v>45405</v>
      </c>
      <c r="B214" s="104">
        <v>524.5</v>
      </c>
      <c r="C214" s="105" t="s">
        <v>158</v>
      </c>
      <c r="D214" s="105" t="s">
        <v>128</v>
      </c>
      <c r="E214" s="129" t="s">
        <v>159</v>
      </c>
      <c r="F214" s="1"/>
    </row>
    <row r="215" spans="1:6" ht="19.5" customHeight="1">
      <c r="A215" s="103">
        <v>45405</v>
      </c>
      <c r="B215" s="104">
        <v>144.75</v>
      </c>
      <c r="C215" s="105" t="s">
        <v>158</v>
      </c>
      <c r="D215" s="105" t="s">
        <v>128</v>
      </c>
      <c r="E215" s="129" t="s">
        <v>159</v>
      </c>
      <c r="F215" s="1"/>
    </row>
    <row r="216" spans="1:6" ht="19.5" customHeight="1">
      <c r="A216" s="103">
        <v>45405</v>
      </c>
      <c r="B216" s="104">
        <v>17.440000000000001</v>
      </c>
      <c r="C216" s="105" t="s">
        <v>247</v>
      </c>
      <c r="D216" s="105" t="s">
        <v>167</v>
      </c>
      <c r="E216" s="129" t="s">
        <v>159</v>
      </c>
      <c r="F216" s="1"/>
    </row>
    <row r="217" spans="1:6" ht="19.5" customHeight="1">
      <c r="A217" s="103">
        <v>45405</v>
      </c>
      <c r="B217" s="104">
        <v>38.700000000000003</v>
      </c>
      <c r="C217" s="105" t="s">
        <v>158</v>
      </c>
      <c r="D217" s="105" t="s">
        <v>141</v>
      </c>
      <c r="E217" s="129" t="s">
        <v>159</v>
      </c>
      <c r="F217" s="1"/>
    </row>
    <row r="218" spans="1:6" ht="19.5" customHeight="1">
      <c r="A218" s="103">
        <v>45405</v>
      </c>
      <c r="B218" s="104">
        <v>42.14</v>
      </c>
      <c r="C218" s="105" t="s">
        <v>158</v>
      </c>
      <c r="D218" s="105" t="s">
        <v>141</v>
      </c>
      <c r="E218" s="106" t="s">
        <v>159</v>
      </c>
      <c r="F218" s="1"/>
    </row>
    <row r="219" spans="1:6" ht="19.5" customHeight="1">
      <c r="A219" s="103">
        <v>45406</v>
      </c>
      <c r="B219" s="104">
        <v>69</v>
      </c>
      <c r="C219" s="105" t="s">
        <v>248</v>
      </c>
      <c r="D219" s="126" t="s">
        <v>166</v>
      </c>
      <c r="E219" s="128" t="s">
        <v>136</v>
      </c>
      <c r="F219" s="1"/>
    </row>
    <row r="220" spans="1:6" ht="19.5" customHeight="1">
      <c r="A220" s="103">
        <v>45411</v>
      </c>
      <c r="B220" s="104">
        <v>669.25</v>
      </c>
      <c r="C220" s="105" t="s">
        <v>158</v>
      </c>
      <c r="D220" s="105" t="s">
        <v>128</v>
      </c>
      <c r="E220" s="129" t="s">
        <v>159</v>
      </c>
      <c r="F220" s="1"/>
    </row>
    <row r="221" spans="1:6" ht="19.5" customHeight="1">
      <c r="A221" s="103">
        <v>45411</v>
      </c>
      <c r="B221" s="104">
        <v>70.2</v>
      </c>
      <c r="C221" s="105" t="s">
        <v>158</v>
      </c>
      <c r="D221" s="105" t="s">
        <v>141</v>
      </c>
      <c r="E221" s="129" t="s">
        <v>159</v>
      </c>
      <c r="F221" s="1"/>
    </row>
    <row r="222" spans="1:6" ht="19.5" customHeight="1">
      <c r="A222" s="103">
        <v>45411</v>
      </c>
      <c r="B222" s="104">
        <v>72.239999999999995</v>
      </c>
      <c r="C222" s="105" t="s">
        <v>158</v>
      </c>
      <c r="D222" s="105" t="s">
        <v>141</v>
      </c>
      <c r="E222" s="129" t="s">
        <v>159</v>
      </c>
      <c r="F222" s="1"/>
    </row>
    <row r="223" spans="1:6" ht="19.5" customHeight="1">
      <c r="A223" s="103">
        <v>45412</v>
      </c>
      <c r="B223" s="104">
        <v>69</v>
      </c>
      <c r="C223" s="105" t="s">
        <v>158</v>
      </c>
      <c r="D223" s="126" t="s">
        <v>166</v>
      </c>
      <c r="E223" s="128" t="s">
        <v>136</v>
      </c>
      <c r="F223" s="1"/>
    </row>
    <row r="224" spans="1:6" ht="19.5" customHeight="1">
      <c r="A224" s="103">
        <v>45413</v>
      </c>
      <c r="B224" s="104">
        <v>689.95</v>
      </c>
      <c r="C224" s="105" t="s">
        <v>158</v>
      </c>
      <c r="D224" s="105" t="s">
        <v>128</v>
      </c>
      <c r="E224" s="129" t="s">
        <v>159</v>
      </c>
      <c r="F224" s="1"/>
    </row>
    <row r="225" spans="1:6" ht="19.5" customHeight="1">
      <c r="A225" s="103">
        <v>45413</v>
      </c>
      <c r="B225" s="104">
        <v>69.540000000000006</v>
      </c>
      <c r="C225" s="105" t="s">
        <v>158</v>
      </c>
      <c r="D225" s="105" t="s">
        <v>128</v>
      </c>
      <c r="E225" s="129" t="s">
        <v>159</v>
      </c>
      <c r="F225" s="1"/>
    </row>
    <row r="226" spans="1:6" ht="19.5" customHeight="1">
      <c r="A226" s="103">
        <v>45413</v>
      </c>
      <c r="B226" s="104">
        <v>27.63</v>
      </c>
      <c r="C226" s="105" t="s">
        <v>158</v>
      </c>
      <c r="D226" s="105" t="s">
        <v>167</v>
      </c>
      <c r="E226" s="129" t="s">
        <v>159</v>
      </c>
      <c r="F226" s="1"/>
    </row>
    <row r="227" spans="1:6" ht="19.5" customHeight="1">
      <c r="A227" s="103">
        <v>45413</v>
      </c>
      <c r="B227" s="104">
        <v>63.53</v>
      </c>
      <c r="C227" s="105" t="s">
        <v>158</v>
      </c>
      <c r="D227" s="105" t="s">
        <v>141</v>
      </c>
      <c r="E227" s="129" t="s">
        <v>159</v>
      </c>
      <c r="F227" s="132"/>
    </row>
    <row r="228" spans="1:6" ht="19.5" customHeight="1">
      <c r="A228" s="103">
        <v>45413</v>
      </c>
      <c r="B228" s="104">
        <v>72.239999999999995</v>
      </c>
      <c r="C228" s="105" t="s">
        <v>158</v>
      </c>
      <c r="D228" s="105" t="s">
        <v>141</v>
      </c>
      <c r="E228" s="129" t="s">
        <v>159</v>
      </c>
      <c r="F228" s="149"/>
    </row>
    <row r="229" spans="1:6" ht="19.5" customHeight="1">
      <c r="A229" s="103">
        <v>45414</v>
      </c>
      <c r="B229" s="104">
        <v>69</v>
      </c>
      <c r="C229" s="105" t="s">
        <v>158</v>
      </c>
      <c r="D229" s="126" t="s">
        <v>166</v>
      </c>
      <c r="E229" s="129" t="s">
        <v>136</v>
      </c>
      <c r="F229" s="1"/>
    </row>
    <row r="230" spans="1:6" ht="19.5" customHeight="1">
      <c r="A230" s="103">
        <v>45414</v>
      </c>
      <c r="B230" s="104">
        <v>42.6</v>
      </c>
      <c r="C230" s="105" t="s">
        <v>158</v>
      </c>
      <c r="D230" s="126" t="s">
        <v>167</v>
      </c>
      <c r="E230" s="129" t="s">
        <v>159</v>
      </c>
      <c r="F230" s="1"/>
    </row>
    <row r="231" spans="1:6" ht="19.5" customHeight="1">
      <c r="A231" s="103">
        <v>45414</v>
      </c>
      <c r="B231" s="104">
        <v>71.099999999999994</v>
      </c>
      <c r="C231" s="105" t="s">
        <v>158</v>
      </c>
      <c r="D231" s="105" t="s">
        <v>167</v>
      </c>
      <c r="E231" s="128" t="s">
        <v>159</v>
      </c>
      <c r="F231" s="1"/>
    </row>
    <row r="232" spans="1:6" ht="19.5" customHeight="1">
      <c r="A232" s="103">
        <v>45416</v>
      </c>
      <c r="B232" s="104">
        <v>483.14</v>
      </c>
      <c r="C232" s="105" t="s">
        <v>158</v>
      </c>
      <c r="D232" s="105" t="s">
        <v>128</v>
      </c>
      <c r="E232" s="129" t="s">
        <v>159</v>
      </c>
      <c r="F232" s="1"/>
    </row>
    <row r="233" spans="1:6" ht="19.5" customHeight="1">
      <c r="A233" s="103">
        <v>45416</v>
      </c>
      <c r="B233" s="104">
        <v>72.78</v>
      </c>
      <c r="C233" s="105" t="s">
        <v>158</v>
      </c>
      <c r="D233" s="105" t="s">
        <v>141</v>
      </c>
      <c r="E233" s="129" t="s">
        <v>159</v>
      </c>
      <c r="F233" s="1"/>
    </row>
    <row r="234" spans="1:6" ht="19.5" customHeight="1">
      <c r="A234" s="103">
        <v>45418</v>
      </c>
      <c r="B234" s="104">
        <v>78.37</v>
      </c>
      <c r="C234" s="105" t="s">
        <v>158</v>
      </c>
      <c r="D234" s="105" t="s">
        <v>141</v>
      </c>
      <c r="E234" s="129" t="s">
        <v>159</v>
      </c>
      <c r="F234" s="1"/>
    </row>
    <row r="235" spans="1:6" ht="19.5" customHeight="1">
      <c r="A235" s="103">
        <v>45418</v>
      </c>
      <c r="B235" s="104">
        <v>46.87</v>
      </c>
      <c r="C235" s="105" t="s">
        <v>158</v>
      </c>
      <c r="D235" s="105" t="s">
        <v>141</v>
      </c>
      <c r="E235" s="106" t="s">
        <v>159</v>
      </c>
      <c r="F235" s="1"/>
    </row>
    <row r="236" spans="1:6" ht="19.5" customHeight="1">
      <c r="A236" s="103">
        <v>45419</v>
      </c>
      <c r="B236" s="104">
        <v>134</v>
      </c>
      <c r="C236" s="105" t="s">
        <v>158</v>
      </c>
      <c r="D236" s="126" t="s">
        <v>198</v>
      </c>
      <c r="E236" s="128" t="s">
        <v>136</v>
      </c>
      <c r="F236" s="1"/>
    </row>
    <row r="237" spans="1:6" ht="19.5" customHeight="1">
      <c r="A237" s="103">
        <v>45422</v>
      </c>
      <c r="B237" s="104">
        <v>11.73</v>
      </c>
      <c r="C237" s="105" t="s">
        <v>158</v>
      </c>
      <c r="D237" s="105" t="s">
        <v>167</v>
      </c>
      <c r="E237" s="129" t="s">
        <v>159</v>
      </c>
      <c r="F237" s="1"/>
    </row>
    <row r="238" spans="1:6" ht="19.5" customHeight="1">
      <c r="A238" s="103">
        <v>45425</v>
      </c>
      <c r="B238" s="104">
        <v>254.73</v>
      </c>
      <c r="C238" s="105" t="s">
        <v>249</v>
      </c>
      <c r="D238" s="105" t="s">
        <v>128</v>
      </c>
      <c r="E238" s="129" t="s">
        <v>136</v>
      </c>
      <c r="F238" s="1"/>
    </row>
    <row r="239" spans="1:6" ht="19.5" customHeight="1">
      <c r="A239" s="103">
        <v>45425</v>
      </c>
      <c r="B239" s="104">
        <v>11.42</v>
      </c>
      <c r="C239" s="105" t="s">
        <v>158</v>
      </c>
      <c r="D239" s="105" t="s">
        <v>167</v>
      </c>
      <c r="E239" s="129" t="s">
        <v>159</v>
      </c>
      <c r="F239" s="1"/>
    </row>
    <row r="240" spans="1:6" ht="19.5" customHeight="1">
      <c r="A240" s="103">
        <v>45425</v>
      </c>
      <c r="B240" s="104">
        <v>6.12</v>
      </c>
      <c r="C240" s="105" t="s">
        <v>158</v>
      </c>
      <c r="D240" s="105" t="s">
        <v>167</v>
      </c>
      <c r="E240" s="129" t="s">
        <v>159</v>
      </c>
      <c r="F240" s="1"/>
    </row>
    <row r="241" spans="1:6" ht="19.5" customHeight="1">
      <c r="A241" s="103">
        <v>45425</v>
      </c>
      <c r="B241" s="104">
        <v>11.73</v>
      </c>
      <c r="C241" s="105" t="s">
        <v>158</v>
      </c>
      <c r="D241" s="105" t="s">
        <v>167</v>
      </c>
      <c r="E241" s="129" t="s">
        <v>159</v>
      </c>
      <c r="F241" s="1"/>
    </row>
    <row r="242" spans="1:6" ht="19.5" customHeight="1">
      <c r="A242" s="103">
        <v>45425</v>
      </c>
      <c r="B242" s="104">
        <v>78.37</v>
      </c>
      <c r="C242" s="105" t="s">
        <v>158</v>
      </c>
      <c r="D242" s="105" t="s">
        <v>141</v>
      </c>
      <c r="E242" s="129" t="s">
        <v>159</v>
      </c>
      <c r="F242" s="1"/>
    </row>
    <row r="243" spans="1:6" ht="19.5" customHeight="1">
      <c r="A243" s="103">
        <v>45425</v>
      </c>
      <c r="B243" s="104">
        <v>155.02000000000001</v>
      </c>
      <c r="C243" s="105" t="s">
        <v>250</v>
      </c>
      <c r="D243" s="105" t="s">
        <v>141</v>
      </c>
      <c r="E243" s="129" t="s">
        <v>136</v>
      </c>
      <c r="F243" s="1"/>
    </row>
    <row r="244" spans="1:6" ht="33" customHeight="1">
      <c r="A244" s="103">
        <v>45425</v>
      </c>
      <c r="B244" s="104">
        <v>46.87</v>
      </c>
      <c r="C244" s="105" t="s">
        <v>158</v>
      </c>
      <c r="D244" s="105" t="s">
        <v>141</v>
      </c>
      <c r="E244" s="106" t="s">
        <v>159</v>
      </c>
      <c r="F244" s="1"/>
    </row>
    <row r="245" spans="1:6" ht="19.5" customHeight="1">
      <c r="A245" s="103">
        <v>45427</v>
      </c>
      <c r="B245" s="104">
        <v>4.5999999999999996</v>
      </c>
      <c r="C245" s="105" t="s">
        <v>172</v>
      </c>
      <c r="D245" s="105" t="s">
        <v>173</v>
      </c>
      <c r="E245" s="129"/>
      <c r="F245" s="1"/>
    </row>
    <row r="246" spans="1:6" ht="19.5" customHeight="1">
      <c r="A246" s="103">
        <v>45428</v>
      </c>
      <c r="B246" s="104">
        <v>689.95</v>
      </c>
      <c r="C246" s="105" t="s">
        <v>197</v>
      </c>
      <c r="D246" s="105" t="s">
        <v>128</v>
      </c>
      <c r="E246" s="129" t="s">
        <v>159</v>
      </c>
      <c r="F246" s="1"/>
    </row>
    <row r="247" spans="1:6" ht="19.5" customHeight="1">
      <c r="A247" s="103">
        <v>45428</v>
      </c>
      <c r="B247" s="104">
        <v>91.37</v>
      </c>
      <c r="C247" s="105" t="s">
        <v>197</v>
      </c>
      <c r="D247" s="105" t="s">
        <v>196</v>
      </c>
      <c r="E247" s="129" t="s">
        <v>159</v>
      </c>
      <c r="F247" s="1"/>
    </row>
    <row r="248" spans="1:6" ht="19.5" customHeight="1">
      <c r="A248" s="103">
        <v>45428</v>
      </c>
      <c r="B248" s="104">
        <v>119.97</v>
      </c>
      <c r="C248" s="105" t="s">
        <v>230</v>
      </c>
      <c r="D248" s="105" t="s">
        <v>141</v>
      </c>
      <c r="E248" s="129" t="s">
        <v>136</v>
      </c>
      <c r="F248" s="1"/>
    </row>
    <row r="249" spans="1:6" ht="19.5" customHeight="1">
      <c r="A249" s="103">
        <v>45428</v>
      </c>
      <c r="B249" s="104">
        <v>122.66</v>
      </c>
      <c r="C249" s="105" t="s">
        <v>250</v>
      </c>
      <c r="D249" s="105" t="s">
        <v>141</v>
      </c>
      <c r="E249" s="129" t="s">
        <v>136</v>
      </c>
      <c r="F249" s="1"/>
    </row>
    <row r="250" spans="1:6" ht="19.5" customHeight="1">
      <c r="A250" s="103">
        <v>45431</v>
      </c>
      <c r="B250" s="104">
        <v>599.70000000000005</v>
      </c>
      <c r="C250" s="105" t="s">
        <v>158</v>
      </c>
      <c r="D250" s="105" t="s">
        <v>128</v>
      </c>
      <c r="E250" s="129" t="s">
        <v>159</v>
      </c>
      <c r="F250" s="1"/>
    </row>
    <row r="251" spans="1:6" ht="19.5" customHeight="1">
      <c r="A251" s="103">
        <v>45448</v>
      </c>
      <c r="B251" s="104">
        <v>539.52</v>
      </c>
      <c r="C251" s="105" t="s">
        <v>251</v>
      </c>
      <c r="D251" s="105" t="s">
        <v>128</v>
      </c>
      <c r="E251" s="129" t="s">
        <v>159</v>
      </c>
      <c r="F251" s="1"/>
    </row>
    <row r="252" spans="1:6" ht="19.5" customHeight="1">
      <c r="A252" s="103">
        <v>45448</v>
      </c>
      <c r="B252" s="104">
        <v>94.17</v>
      </c>
      <c r="C252" s="105" t="s">
        <v>158</v>
      </c>
      <c r="D252" s="105" t="s">
        <v>141</v>
      </c>
      <c r="E252" s="129" t="s">
        <v>159</v>
      </c>
      <c r="F252" s="1"/>
    </row>
    <row r="253" spans="1:6" ht="19.5" customHeight="1">
      <c r="A253" s="103">
        <v>45448</v>
      </c>
      <c r="B253" s="104">
        <v>33.33</v>
      </c>
      <c r="C253" s="131" t="s">
        <v>158</v>
      </c>
      <c r="D253" s="105" t="s">
        <v>141</v>
      </c>
      <c r="E253" s="106" t="s">
        <v>159</v>
      </c>
      <c r="F253" s="1"/>
    </row>
    <row r="254" spans="1:6" ht="19.5" customHeight="1">
      <c r="A254" s="103">
        <v>45449</v>
      </c>
      <c r="B254" s="104">
        <v>34.369999999999997</v>
      </c>
      <c r="C254" s="105" t="s">
        <v>208</v>
      </c>
      <c r="D254" s="105" t="s">
        <v>167</v>
      </c>
      <c r="E254" s="129" t="s">
        <v>159</v>
      </c>
      <c r="F254" s="1"/>
    </row>
    <row r="255" spans="1:6" ht="19.5" customHeight="1">
      <c r="A255" s="103">
        <v>45449</v>
      </c>
      <c r="B255" s="104">
        <v>8.0299999999999994</v>
      </c>
      <c r="C255" s="105" t="s">
        <v>208</v>
      </c>
      <c r="D255" s="105" t="s">
        <v>167</v>
      </c>
      <c r="E255" s="129" t="s">
        <v>159</v>
      </c>
      <c r="F255" s="1"/>
    </row>
    <row r="256" spans="1:6" ht="19.5" customHeight="1">
      <c r="A256" s="103">
        <v>45449</v>
      </c>
      <c r="B256" s="104">
        <v>15.95</v>
      </c>
      <c r="C256" s="105" t="s">
        <v>208</v>
      </c>
      <c r="D256" s="105" t="s">
        <v>144</v>
      </c>
      <c r="E256" s="128" t="s">
        <v>159</v>
      </c>
      <c r="F256" s="1"/>
    </row>
    <row r="257" spans="1:6" ht="19.5" customHeight="1">
      <c r="A257" s="103">
        <v>45449</v>
      </c>
      <c r="B257" s="104">
        <v>47.3</v>
      </c>
      <c r="C257" s="105" t="s">
        <v>158</v>
      </c>
      <c r="D257" s="105" t="s">
        <v>141</v>
      </c>
      <c r="E257" s="106" t="s">
        <v>159</v>
      </c>
      <c r="F257" s="1"/>
    </row>
    <row r="258" spans="1:6" ht="19.5" customHeight="1">
      <c r="A258" s="103">
        <v>45451</v>
      </c>
      <c r="B258" s="104">
        <v>134</v>
      </c>
      <c r="C258" s="105" t="s">
        <v>208</v>
      </c>
      <c r="D258" s="126" t="s">
        <v>198</v>
      </c>
      <c r="E258" s="128" t="s">
        <v>136</v>
      </c>
      <c r="F258" s="1"/>
    </row>
    <row r="259" spans="1:6" ht="19.5" customHeight="1">
      <c r="A259" s="103">
        <v>45457</v>
      </c>
      <c r="B259" s="104">
        <v>4.5999999999999996</v>
      </c>
      <c r="C259" s="105" t="s">
        <v>172</v>
      </c>
      <c r="D259" s="105" t="s">
        <v>173</v>
      </c>
      <c r="E259" s="129"/>
      <c r="F259" s="1"/>
    </row>
    <row r="260" spans="1:6" ht="19.5" customHeight="1">
      <c r="A260" s="103">
        <v>45462</v>
      </c>
      <c r="B260" s="104">
        <v>586.53</v>
      </c>
      <c r="C260" s="105" t="s">
        <v>130</v>
      </c>
      <c r="D260" s="105" t="s">
        <v>128</v>
      </c>
      <c r="E260" s="129" t="s">
        <v>252</v>
      </c>
      <c r="F260" s="1"/>
    </row>
    <row r="261" spans="1:6" ht="19.5" customHeight="1">
      <c r="A261" s="103">
        <v>45462</v>
      </c>
      <c r="B261" s="104">
        <v>290</v>
      </c>
      <c r="C261" s="105" t="s">
        <v>130</v>
      </c>
      <c r="D261" s="105" t="s">
        <v>160</v>
      </c>
      <c r="E261" s="129" t="s">
        <v>170</v>
      </c>
      <c r="F261" s="1"/>
    </row>
    <row r="262" spans="1:6" ht="19.5" customHeight="1">
      <c r="A262" s="103">
        <v>45463</v>
      </c>
      <c r="B262" s="104">
        <v>426.15</v>
      </c>
      <c r="C262" s="105" t="s">
        <v>130</v>
      </c>
      <c r="D262" s="105" t="s">
        <v>160</v>
      </c>
      <c r="E262" s="129" t="s">
        <v>252</v>
      </c>
      <c r="F262" s="1"/>
    </row>
    <row r="263" spans="1:6" ht="19.5" customHeight="1">
      <c r="A263" s="103">
        <v>45464</v>
      </c>
      <c r="B263" s="104">
        <v>311</v>
      </c>
      <c r="C263" s="105" t="s">
        <v>130</v>
      </c>
      <c r="D263" s="105" t="s">
        <v>160</v>
      </c>
      <c r="E263" s="129" t="s">
        <v>252</v>
      </c>
      <c r="F263" s="1"/>
    </row>
    <row r="264" spans="1:6" ht="19.5" customHeight="1">
      <c r="A264" s="103">
        <v>45467</v>
      </c>
      <c r="B264" s="104">
        <v>287.63</v>
      </c>
      <c r="C264" s="105" t="s">
        <v>253</v>
      </c>
      <c r="D264" s="105" t="s">
        <v>128</v>
      </c>
      <c r="E264" s="129" t="s">
        <v>136</v>
      </c>
      <c r="F264" s="1"/>
    </row>
    <row r="265" spans="1:6" ht="19.5" customHeight="1">
      <c r="A265" s="103">
        <v>45468</v>
      </c>
      <c r="B265" s="104">
        <v>145</v>
      </c>
      <c r="C265" s="105" t="s">
        <v>254</v>
      </c>
      <c r="D265" s="126" t="s">
        <v>151</v>
      </c>
      <c r="E265" s="128" t="s">
        <v>136</v>
      </c>
      <c r="F265" s="1"/>
    </row>
    <row r="266" spans="1:6" ht="19.5" customHeight="1">
      <c r="A266" s="103">
        <v>45469</v>
      </c>
      <c r="B266" s="104">
        <v>104.61</v>
      </c>
      <c r="C266" s="131" t="s">
        <v>158</v>
      </c>
      <c r="D266" s="105" t="s">
        <v>141</v>
      </c>
      <c r="E266" s="129" t="s">
        <v>159</v>
      </c>
      <c r="F266" s="1"/>
    </row>
    <row r="267" spans="1:6" ht="19.5" customHeight="1">
      <c r="A267" s="103">
        <v>45470</v>
      </c>
      <c r="B267" s="104">
        <v>78.8</v>
      </c>
      <c r="C267" s="105" t="s">
        <v>158</v>
      </c>
      <c r="D267" s="105" t="s">
        <v>141</v>
      </c>
      <c r="E267" s="129" t="s">
        <v>159</v>
      </c>
      <c r="F267" s="1"/>
    </row>
    <row r="268" spans="1:6" ht="19.5" customHeight="1">
      <c r="A268" s="133">
        <v>45471</v>
      </c>
      <c r="B268" s="134">
        <v>69</v>
      </c>
      <c r="C268" s="130" t="s">
        <v>158</v>
      </c>
      <c r="D268" s="130" t="s">
        <v>255</v>
      </c>
      <c r="E268" s="129" t="s">
        <v>136</v>
      </c>
      <c r="F268" s="1"/>
    </row>
    <row r="269" spans="1:6" ht="19.5" customHeight="1">
      <c r="A269" s="103"/>
      <c r="B269" s="104">
        <v>3098.6</v>
      </c>
      <c r="C269" s="105" t="s">
        <v>256</v>
      </c>
      <c r="D269" s="105" t="s">
        <v>200</v>
      </c>
      <c r="E269" s="106"/>
      <c r="F269" s="1"/>
    </row>
    <row r="270" spans="1:6">
      <c r="A270" s="103"/>
      <c r="B270" s="104"/>
      <c r="C270" s="105"/>
      <c r="D270" s="105"/>
      <c r="E270" s="106"/>
      <c r="F270" s="1"/>
    </row>
    <row r="271" spans="1:6" ht="12.75">
      <c r="A271" s="70" t="s">
        <v>257</v>
      </c>
      <c r="B271" s="71">
        <f>SUM(B33:B270)</f>
        <v>41613.770000000011</v>
      </c>
      <c r="C271" s="116" t="str">
        <f>IF(SUBTOTAL(3,B33:B270)=SUBTOTAL(103,B33:B270),'Summary and sign-off'!$A$48,'Summary and sign-off'!$A$49)</f>
        <v>Check - there are no hidden rows with data</v>
      </c>
      <c r="D271" s="161" t="str">
        <f>IF('Summary and sign-off'!F56='Summary and sign-off'!F54,'Summary and sign-off'!A51,'Summary and sign-off'!A50)</f>
        <v>Check - each entry provides sufficient information</v>
      </c>
      <c r="E271" s="161"/>
      <c r="F271" s="17"/>
    </row>
    <row r="272" spans="1:6" ht="12.95" customHeight="1">
      <c r="A272" s="17"/>
      <c r="B272" s="19"/>
      <c r="C272" s="17"/>
      <c r="D272" s="17"/>
      <c r="E272" s="17"/>
      <c r="F272" s="17"/>
    </row>
    <row r="273" spans="1:6" ht="15.6" customHeight="1">
      <c r="A273" s="160" t="s">
        <v>258</v>
      </c>
      <c r="B273" s="160"/>
      <c r="C273" s="160"/>
      <c r="D273" s="160"/>
      <c r="E273" s="160"/>
      <c r="F273" s="17"/>
    </row>
    <row r="274" spans="1:6" ht="23.25">
      <c r="A274" s="24" t="s">
        <v>122</v>
      </c>
      <c r="B274" s="24" t="s">
        <v>65</v>
      </c>
      <c r="C274" s="24" t="s">
        <v>259</v>
      </c>
      <c r="D274" s="24" t="s">
        <v>260</v>
      </c>
      <c r="E274" s="24" t="s">
        <v>126</v>
      </c>
      <c r="F274" s="28"/>
    </row>
    <row r="275" spans="1:6" ht="12.95" customHeight="1">
      <c r="A275" s="103">
        <v>45147</v>
      </c>
      <c r="B275" s="104">
        <v>4.5</v>
      </c>
      <c r="C275" s="105" t="s">
        <v>261</v>
      </c>
      <c r="D275" s="105" t="s">
        <v>188</v>
      </c>
      <c r="E275" s="129" t="s">
        <v>136</v>
      </c>
      <c r="F275" s="17"/>
    </row>
    <row r="276" spans="1:6" s="2" customFormat="1" ht="12.75">
      <c r="A276" s="103">
        <v>45153</v>
      </c>
      <c r="B276" s="104">
        <v>36.01</v>
      </c>
      <c r="C276" s="131" t="s">
        <v>262</v>
      </c>
      <c r="D276" s="105" t="s">
        <v>141</v>
      </c>
      <c r="E276" s="106" t="s">
        <v>136</v>
      </c>
    </row>
    <row r="277" spans="1:6" s="2" customFormat="1" ht="12.75">
      <c r="A277" s="103">
        <v>45216</v>
      </c>
      <c r="B277" s="104">
        <v>32.5</v>
      </c>
      <c r="C277" s="105" t="s">
        <v>263</v>
      </c>
      <c r="D277" s="105" t="s">
        <v>184</v>
      </c>
      <c r="E277" s="129" t="s">
        <v>136</v>
      </c>
    </row>
    <row r="278" spans="1:6" ht="12.6" customHeight="1">
      <c r="A278" s="103">
        <v>45231</v>
      </c>
      <c r="B278" s="104">
        <v>9.5</v>
      </c>
      <c r="C278" s="105" t="s">
        <v>264</v>
      </c>
      <c r="D278" s="130" t="s">
        <v>188</v>
      </c>
      <c r="E278" s="129" t="s">
        <v>136</v>
      </c>
      <c r="F278" s="17"/>
    </row>
    <row r="279" spans="1:6" ht="12.95" customHeight="1">
      <c r="A279" s="103">
        <v>45232</v>
      </c>
      <c r="B279" s="104">
        <v>30</v>
      </c>
      <c r="C279" s="105" t="s">
        <v>263</v>
      </c>
      <c r="D279" s="105" t="s">
        <v>184</v>
      </c>
      <c r="E279" s="129" t="s">
        <v>136</v>
      </c>
    </row>
    <row r="280" spans="1:6" ht="22.5" customHeight="1">
      <c r="A280" s="103">
        <v>45233</v>
      </c>
      <c r="B280" s="104">
        <v>24.6</v>
      </c>
      <c r="C280" s="105" t="s">
        <v>265</v>
      </c>
      <c r="D280" s="105" t="s">
        <v>188</v>
      </c>
      <c r="E280" s="129" t="s">
        <v>136</v>
      </c>
    </row>
    <row r="281" spans="1:6" ht="22.5" customHeight="1">
      <c r="A281" s="103">
        <v>45238</v>
      </c>
      <c r="B281" s="104">
        <v>15</v>
      </c>
      <c r="C281" s="105" t="s">
        <v>266</v>
      </c>
      <c r="D281" s="126" t="s">
        <v>188</v>
      </c>
      <c r="E281" s="129" t="s">
        <v>136</v>
      </c>
    </row>
    <row r="282" spans="1:6" ht="22.5" customHeight="1">
      <c r="A282" s="103">
        <v>45240</v>
      </c>
      <c r="B282" s="104">
        <v>10</v>
      </c>
      <c r="C282" s="105" t="s">
        <v>267</v>
      </c>
      <c r="D282" s="130" t="s">
        <v>188</v>
      </c>
      <c r="E282" s="129" t="s">
        <v>136</v>
      </c>
    </row>
    <row r="283" spans="1:6" ht="22.5" customHeight="1">
      <c r="A283" s="103">
        <v>45266</v>
      </c>
      <c r="B283" s="104">
        <v>14.4</v>
      </c>
      <c r="C283" s="105" t="s">
        <v>268</v>
      </c>
      <c r="D283" s="105" t="s">
        <v>141</v>
      </c>
      <c r="E283" s="128" t="s">
        <v>136</v>
      </c>
    </row>
    <row r="284" spans="1:6" ht="22.5" customHeight="1">
      <c r="A284" s="103">
        <v>45266</v>
      </c>
      <c r="B284" s="104">
        <v>37.6</v>
      </c>
      <c r="C284" s="105" t="s">
        <v>268</v>
      </c>
      <c r="D284" s="105" t="s">
        <v>141</v>
      </c>
      <c r="E284" s="129" t="s">
        <v>136</v>
      </c>
    </row>
    <row r="285" spans="1:6" ht="22.5" customHeight="1">
      <c r="A285" s="103">
        <v>45310</v>
      </c>
      <c r="B285" s="104">
        <v>14.63</v>
      </c>
      <c r="C285" s="105" t="s">
        <v>269</v>
      </c>
      <c r="D285" s="105" t="s">
        <v>144</v>
      </c>
      <c r="E285" s="128" t="s">
        <v>136</v>
      </c>
    </row>
    <row r="286" spans="1:6" ht="22.5" customHeight="1">
      <c r="A286" s="103">
        <v>45315</v>
      </c>
      <c r="B286" s="104">
        <v>48.91</v>
      </c>
      <c r="C286" s="105" t="s">
        <v>262</v>
      </c>
      <c r="D286" s="105" t="s">
        <v>141</v>
      </c>
      <c r="E286" s="106" t="s">
        <v>136</v>
      </c>
    </row>
    <row r="287" spans="1:6" ht="22.5" customHeight="1">
      <c r="A287" s="103">
        <v>45334</v>
      </c>
      <c r="B287" s="104">
        <v>18.2</v>
      </c>
      <c r="C287" s="105" t="s">
        <v>262</v>
      </c>
      <c r="D287" s="105" t="s">
        <v>144</v>
      </c>
      <c r="E287" s="128" t="s">
        <v>136</v>
      </c>
    </row>
    <row r="288" spans="1:6" ht="22.5" customHeight="1">
      <c r="A288" s="103">
        <v>45336</v>
      </c>
      <c r="B288" s="104">
        <v>15</v>
      </c>
      <c r="C288" s="105" t="s">
        <v>270</v>
      </c>
      <c r="D288" s="105" t="s">
        <v>188</v>
      </c>
      <c r="E288" s="128" t="s">
        <v>136</v>
      </c>
    </row>
    <row r="289" spans="1:6" ht="22.5" customHeight="1">
      <c r="A289" s="103">
        <v>45379</v>
      </c>
      <c r="B289" s="104">
        <v>32</v>
      </c>
      <c r="C289" s="131" t="s">
        <v>271</v>
      </c>
      <c r="D289" s="105" t="s">
        <v>167</v>
      </c>
      <c r="E289" s="128" t="s">
        <v>136</v>
      </c>
    </row>
    <row r="290" spans="1:6" ht="22.5" customHeight="1">
      <c r="A290" s="103">
        <v>45391</v>
      </c>
      <c r="B290" s="104">
        <v>68.34</v>
      </c>
      <c r="C290" s="105" t="s">
        <v>272</v>
      </c>
      <c r="D290" s="105" t="s">
        <v>167</v>
      </c>
      <c r="E290" s="128" t="s">
        <v>136</v>
      </c>
    </row>
    <row r="291" spans="1:6" ht="22.5" customHeight="1">
      <c r="A291" s="103">
        <v>45414</v>
      </c>
      <c r="B291" s="104">
        <v>14.7</v>
      </c>
      <c r="C291" s="105" t="s">
        <v>262</v>
      </c>
      <c r="D291" s="105" t="s">
        <v>144</v>
      </c>
      <c r="E291" s="128" t="s">
        <v>136</v>
      </c>
    </row>
    <row r="292" spans="1:6" ht="22.5" customHeight="1">
      <c r="A292" s="103">
        <v>45414</v>
      </c>
      <c r="B292" s="104">
        <v>16.579999999999998</v>
      </c>
      <c r="C292" s="105" t="s">
        <v>262</v>
      </c>
      <c r="D292" s="105" t="s">
        <v>144</v>
      </c>
      <c r="E292" s="129" t="s">
        <v>136</v>
      </c>
    </row>
    <row r="293" spans="1:6" ht="22.5" customHeight="1">
      <c r="A293" s="103">
        <v>45426</v>
      </c>
      <c r="B293" s="104">
        <v>31.93</v>
      </c>
      <c r="C293" s="105" t="s">
        <v>262</v>
      </c>
      <c r="D293" s="105" t="s">
        <v>141</v>
      </c>
      <c r="E293" s="106" t="s">
        <v>136</v>
      </c>
    </row>
    <row r="294" spans="1:6" ht="22.5" customHeight="1">
      <c r="A294" s="103">
        <v>45426</v>
      </c>
      <c r="B294" s="104">
        <v>7.22</v>
      </c>
      <c r="C294" s="105" t="s">
        <v>273</v>
      </c>
      <c r="D294" s="105" t="s">
        <v>144</v>
      </c>
      <c r="E294" s="129" t="s">
        <v>136</v>
      </c>
    </row>
    <row r="295" spans="1:6" ht="22.5" customHeight="1">
      <c r="A295" s="103">
        <v>45439</v>
      </c>
      <c r="B295" s="104">
        <v>11.03</v>
      </c>
      <c r="C295" s="105" t="s">
        <v>274</v>
      </c>
      <c r="D295" s="105" t="s">
        <v>144</v>
      </c>
      <c r="E295" s="129" t="s">
        <v>136</v>
      </c>
    </row>
    <row r="296" spans="1:6" ht="22.5" customHeight="1">
      <c r="A296" s="103">
        <v>45439</v>
      </c>
      <c r="B296" s="104">
        <v>14.07</v>
      </c>
      <c r="C296" s="105" t="s">
        <v>275</v>
      </c>
      <c r="D296" s="105" t="s">
        <v>144</v>
      </c>
      <c r="E296" s="129" t="s">
        <v>136</v>
      </c>
    </row>
    <row r="297" spans="1:6" ht="22.5" customHeight="1">
      <c r="A297" s="103">
        <v>45456</v>
      </c>
      <c r="B297" s="104">
        <v>10.6</v>
      </c>
      <c r="C297" s="131" t="s">
        <v>276</v>
      </c>
      <c r="D297" s="105" t="s">
        <v>188</v>
      </c>
      <c r="E297" s="129" t="s">
        <v>136</v>
      </c>
    </row>
    <row r="298" spans="1:6" ht="22.5" customHeight="1">
      <c r="A298" s="103">
        <v>45467</v>
      </c>
      <c r="B298" s="104">
        <v>14.75</v>
      </c>
      <c r="C298" s="130" t="s">
        <v>277</v>
      </c>
      <c r="D298" s="105" t="s">
        <v>144</v>
      </c>
      <c r="E298" s="129" t="s">
        <v>136</v>
      </c>
    </row>
    <row r="299" spans="1:6" ht="22.5" customHeight="1">
      <c r="A299" s="103">
        <v>45467</v>
      </c>
      <c r="B299" s="104">
        <v>18.79</v>
      </c>
      <c r="C299" s="131" t="s">
        <v>278</v>
      </c>
      <c r="D299" s="105" t="s">
        <v>144</v>
      </c>
      <c r="E299" s="129" t="s">
        <v>136</v>
      </c>
    </row>
    <row r="300" spans="1:6" ht="22.5" customHeight="1">
      <c r="A300" s="103"/>
      <c r="B300" s="104"/>
      <c r="C300" s="105"/>
      <c r="D300" s="105"/>
      <c r="E300" s="106"/>
    </row>
    <row r="301" spans="1:6" ht="12.6" customHeight="1">
      <c r="A301" s="70" t="s">
        <v>279</v>
      </c>
      <c r="B301" s="71">
        <v>550.8599999999999</v>
      </c>
      <c r="C301" s="116" t="str">
        <f>IF(SUBTOTAL(3,B247:B299)=SUBTOTAL(103,B247:B299),'Summary and sign-off'!$A$48,'Summary and sign-off'!$A$49)</f>
        <v>Check - there are no hidden rows with data</v>
      </c>
      <c r="D301" s="161" t="str">
        <f>IF('Summary and sign-off'!F57='Summary and sign-off'!F54,'Summary and sign-off'!A51,'Summary and sign-off'!A50)</f>
        <v>Not all lines have an entry for "Cost in NZ$" and "Type of expense"</v>
      </c>
      <c r="E301" s="161"/>
    </row>
    <row r="302" spans="1:6" ht="12.6" customHeight="1">
      <c r="A302" s="17"/>
      <c r="B302" s="122"/>
      <c r="C302" s="19"/>
      <c r="D302" s="17"/>
      <c r="E302" s="17"/>
    </row>
    <row r="303" spans="1:6" ht="15">
      <c r="A303" s="31" t="s">
        <v>280</v>
      </c>
      <c r="B303" s="57">
        <f>B29+B271+B301</f>
        <v>46951.180000000015</v>
      </c>
      <c r="C303" s="32"/>
      <c r="D303" s="32"/>
      <c r="E303" s="32"/>
    </row>
    <row r="304" spans="1:6" ht="12.6" customHeight="1">
      <c r="A304" s="17"/>
      <c r="B304" s="19"/>
      <c r="C304" s="17"/>
      <c r="D304" s="17"/>
      <c r="E304" s="17"/>
      <c r="F304" s="17"/>
    </row>
    <row r="305" spans="1:6" ht="12.6" customHeight="1">
      <c r="A305" s="18" t="s">
        <v>77</v>
      </c>
      <c r="B305" s="19"/>
      <c r="C305" s="17"/>
      <c r="D305" s="17"/>
      <c r="E305" s="17"/>
      <c r="F305" s="17"/>
    </row>
    <row r="306" spans="1:6" ht="12.6" customHeight="1">
      <c r="A306" s="20" t="s">
        <v>281</v>
      </c>
      <c r="F306" s="17"/>
    </row>
    <row r="307" spans="1:6" ht="12.6" customHeight="1">
      <c r="A307" s="20" t="s">
        <v>282</v>
      </c>
      <c r="B307" s="17"/>
      <c r="D307" s="17"/>
      <c r="F307" s="17"/>
    </row>
    <row r="308" spans="1:6" ht="12.6" customHeight="1">
      <c r="A308" s="20" t="s">
        <v>283</v>
      </c>
      <c r="F308" s="17"/>
    </row>
    <row r="309" spans="1:6" ht="12.75">
      <c r="A309" s="20" t="s">
        <v>83</v>
      </c>
      <c r="B309" s="19"/>
      <c r="C309" s="17"/>
      <c r="D309" s="17"/>
      <c r="E309" s="17"/>
    </row>
    <row r="310" spans="1:6" ht="12.75">
      <c r="A310" s="20" t="s">
        <v>284</v>
      </c>
      <c r="B310" s="17"/>
      <c r="D310" s="17"/>
    </row>
    <row r="311" spans="1:6" ht="12.75">
      <c r="A311" s="20" t="s">
        <v>285</v>
      </c>
    </row>
    <row r="312" spans="1:6" ht="12.75">
      <c r="A312" s="20" t="s">
        <v>286</v>
      </c>
      <c r="B312" s="20"/>
      <c r="C312" s="20"/>
      <c r="D312" s="20"/>
    </row>
    <row r="313" spans="1:6" ht="12.75">
      <c r="A313" s="26"/>
      <c r="B313" s="17"/>
      <c r="C313" s="17"/>
      <c r="D313" s="17"/>
      <c r="E313" s="17"/>
    </row>
    <row r="314" spans="1:6" ht="12.75">
      <c r="A314" s="26"/>
      <c r="B314" s="17"/>
      <c r="C314" s="17"/>
      <c r="D314" s="17"/>
      <c r="E314" s="17"/>
    </row>
    <row r="315" spans="1:6" ht="12.75"/>
    <row r="316" spans="1:6" ht="12.75"/>
    <row r="317" spans="1:6" ht="12.75"/>
    <row r="318" spans="1:6" ht="12.75"/>
    <row r="319" spans="1:6" ht="12.75"/>
    <row r="320" spans="1:6" ht="12.75"/>
    <row r="321" spans="1:5" ht="12.75"/>
    <row r="322" spans="1:5" ht="12.75" hidden="1">
      <c r="A322" s="26"/>
      <c r="B322" s="17"/>
      <c r="C322" s="17"/>
      <c r="D322" s="17"/>
      <c r="E322" s="17"/>
    </row>
    <row r="323" spans="1:5" ht="12.75" hidden="1">
      <c r="A323" s="26"/>
      <c r="B323" s="17"/>
      <c r="C323" s="17"/>
      <c r="D323" s="17"/>
      <c r="E323" s="17"/>
    </row>
    <row r="324" spans="1:5" ht="12.75" hidden="1">
      <c r="A324" s="26"/>
      <c r="B324" s="17"/>
      <c r="C324" s="17"/>
      <c r="D324" s="17"/>
      <c r="E324" s="17"/>
    </row>
    <row r="325" spans="1:5" ht="12.75" hidden="1">
      <c r="A325" s="26"/>
      <c r="B325" s="17"/>
      <c r="C325" s="17"/>
      <c r="D325" s="17"/>
      <c r="E325" s="17"/>
    </row>
    <row r="326" spans="1:5" ht="12.75" hidden="1">
      <c r="A326" s="26"/>
      <c r="B326" s="17"/>
      <c r="C326" s="17"/>
      <c r="D326" s="17"/>
      <c r="E326" s="17"/>
    </row>
    <row r="327" spans="1:5" ht="12.75"/>
    <row r="328" spans="1:5" ht="12.75"/>
    <row r="329" spans="1:5" ht="12.6" customHeight="1"/>
    <row r="330" spans="1:5" ht="12.75"/>
    <row r="331" spans="1:5" ht="12.75"/>
    <row r="332" spans="1:5" ht="12.75"/>
    <row r="333" spans="1:5" ht="12.75"/>
    <row r="334" spans="1:5" ht="12.75"/>
    <row r="335" spans="1:5" ht="12.75"/>
    <row r="336" spans="1:5" ht="12.75"/>
    <row r="337" ht="12.75"/>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ht="12.75"/>
    <row r="424" ht="12.75"/>
    <row r="425" ht="12.75"/>
    <row r="426" ht="12.75"/>
    <row r="427" ht="12.75"/>
    <row r="428" ht="12.75"/>
    <row r="429" ht="12.75"/>
    <row r="430" ht="12.75"/>
    <row r="431" ht="12.75"/>
    <row r="432" ht="12.75"/>
    <row r="433" ht="12.75"/>
    <row r="434" ht="12.75"/>
    <row r="435" ht="12.75"/>
    <row r="436"/>
    <row r="437" ht="12.75"/>
    <row r="438" ht="12.75"/>
    <row r="439" ht="12.75"/>
    <row r="440" ht="12.75"/>
    <row r="441" ht="12.75"/>
    <row r="442" ht="12.75"/>
    <row r="443"/>
    <row r="444"/>
    <row r="445"/>
    <row r="446"/>
    <row r="447"/>
    <row r="448" ht="12.75"/>
    <row r="449" ht="12.75"/>
    <row r="450" ht="12.75"/>
    <row r="451"/>
    <row r="452"/>
    <row r="453"/>
    <row r="454"/>
    <row r="455" ht="12.75"/>
    <row r="456" ht="12.75"/>
    <row r="457" ht="12.75"/>
    <row r="458" ht="12.75"/>
    <row r="459"/>
    <row r="460" ht="12.75"/>
    <row r="461" ht="12.75"/>
    <row r="462" ht="12.75"/>
    <row r="463" ht="12.75"/>
    <row r="464"/>
    <row r="465" ht="12.75"/>
    <row r="466" ht="12.75"/>
    <row r="467" ht="12.75"/>
    <row r="468" ht="12.75"/>
    <row r="469" ht="12.75"/>
    <row r="470" ht="12.75"/>
    <row r="471" ht="12.75"/>
    <row r="472" ht="12.75"/>
    <row r="473"/>
    <row r="474"/>
    <row r="475"/>
    <row r="476" ht="12.75"/>
    <row r="477" ht="12.75"/>
    <row r="478" ht="12.75"/>
    <row r="479" ht="12.75"/>
    <row r="480" ht="12.75"/>
    <row r="481" ht="12.75"/>
    <row r="482"/>
    <row r="483" ht="12.75"/>
    <row r="484"/>
    <row r="485"/>
    <row r="486"/>
    <row r="487"/>
    <row r="488" ht="12.75"/>
    <row r="489" ht="12.75"/>
    <row r="490"/>
    <row r="491" ht="12.75"/>
    <row r="492" ht="12.75"/>
    <row r="493" ht="12.75"/>
    <row r="494"/>
    <row r="495" ht="12.75"/>
    <row r="496"/>
    <row r="497" ht="12.75"/>
    <row r="498" ht="12.75"/>
    <row r="499"/>
    <row r="500" ht="12.75"/>
    <row r="501"/>
    <row r="502" ht="12.75"/>
    <row r="503"/>
    <row r="504" ht="12.75"/>
    <row r="505" ht="12.75"/>
    <row r="506"/>
    <row r="507" ht="12.75"/>
    <row r="508" ht="12.75"/>
    <row r="509" ht="12.75"/>
    <row r="510"/>
    <row r="511" ht="12.75"/>
    <row r="512" ht="12.75"/>
    <row r="513"/>
    <row r="514" ht="12.75"/>
    <row r="515" ht="12.75"/>
    <row r="516"/>
    <row r="517" ht="12.75"/>
    <row r="518" ht="12.75"/>
    <row r="519"/>
    <row r="520"/>
    <row r="521"/>
    <row r="522"/>
    <row r="523"/>
    <row r="524"/>
    <row r="525"/>
    <row r="526"/>
    <row r="527"/>
    <row r="528"/>
    <row r="529"/>
    <row r="530"/>
    <row r="531"/>
    <row r="532"/>
    <row r="533"/>
    <row r="534"/>
    <row r="535"/>
    <row r="536"/>
    <row r="537"/>
    <row r="538"/>
    <row r="539"/>
    <row r="540"/>
    <row r="541"/>
    <row r="542"/>
    <row r="543"/>
    <row r="544" ht="12.75"/>
    <row r="545"/>
    <row r="546"/>
    <row r="547" ht="12.75"/>
    <row r="548" ht="12.75"/>
    <row r="549" ht="12.75"/>
    <row r="550" ht="12.75"/>
    <row r="551" ht="12.75"/>
    <row r="552" ht="12.75"/>
    <row r="553" ht="12.75"/>
    <row r="554" ht="12.75"/>
    <row r="555"/>
    <row r="556" ht="12.75"/>
    <row r="557" ht="12.75"/>
    <row r="558" ht="12.75"/>
  </sheetData>
  <sheetProtection formatCells="0" formatRows="0" insertColumns="0" insertRows="0" deleteRows="0"/>
  <autoFilter ref="A31:E269" xr:uid="{00000000-0001-0000-0200-000000000000}">
    <filterColumn colId="0" showButton="0"/>
    <filterColumn colId="1" showButton="0"/>
    <filterColumn colId="2" showButton="0"/>
    <filterColumn colId="3" showButton="0"/>
  </autoFilter>
  <sortState xmlns:xlrd2="http://schemas.microsoft.com/office/spreadsheetml/2017/richdata2" ref="A275:E300">
    <sortCondition ref="A275:A300"/>
  </sortState>
  <mergeCells count="15">
    <mergeCell ref="A273:E273"/>
    <mergeCell ref="D301:E301"/>
    <mergeCell ref="B7:E7"/>
    <mergeCell ref="B5:E5"/>
    <mergeCell ref="A1:E1"/>
    <mergeCell ref="A31:E31"/>
    <mergeCell ref="B2:E2"/>
    <mergeCell ref="B3:E3"/>
    <mergeCell ref="B4:E4"/>
    <mergeCell ref="A8:E8"/>
    <mergeCell ref="A9:E9"/>
    <mergeCell ref="B6:E6"/>
    <mergeCell ref="D29:E29"/>
    <mergeCell ref="D271:E271"/>
    <mergeCell ref="A10:E10"/>
  </mergeCells>
  <dataValidations count="3">
    <dataValidation allowBlank="1" showInputMessage="1" showErrorMessage="1" prompt="Insert additional rows as needed:_x000a_- 'right click' on a row number (left of screen)_x000a_- select 'Insert' (this will insert a row above it)" sqref="A11 A274"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80 A247 A12:A15 A270 A28 A300 A33:A95" xr:uid="{00000000-0002-0000-0200-000000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2 A275:A299 A96:A269 A27 A16:A2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B275:B300 B32:B270 B27:B28 B12:B26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4"/>
  <sheetViews>
    <sheetView zoomScaleNormal="100" workbookViewId="0">
      <selection activeCell="B7" sqref="B7:E7"/>
    </sheetView>
  </sheetViews>
  <sheetFormatPr defaultColWidth="0" defaultRowHeight="12.6"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63" t="s">
        <v>113</v>
      </c>
      <c r="B1" s="163"/>
      <c r="C1" s="163"/>
      <c r="D1" s="163"/>
      <c r="E1" s="163"/>
    </row>
    <row r="2" spans="1:6" ht="21" customHeight="1">
      <c r="A2" s="3" t="s">
        <v>114</v>
      </c>
      <c r="B2" s="162" t="str">
        <f>'Summary and sign-off'!B2:F2</f>
        <v>Kāinga Ora - Homes and Communities</v>
      </c>
      <c r="C2" s="162"/>
      <c r="D2" s="162"/>
      <c r="E2" s="162"/>
    </row>
    <row r="3" spans="1:6" ht="30.95">
      <c r="A3" s="3" t="s">
        <v>115</v>
      </c>
      <c r="B3" s="162" t="str">
        <f>'Summary and sign-off'!B3:F3</f>
        <v>Andrew McKenzie</v>
      </c>
      <c r="C3" s="162"/>
      <c r="D3" s="162"/>
      <c r="E3" s="162"/>
    </row>
    <row r="4" spans="1:6" ht="21" customHeight="1">
      <c r="A4" s="3" t="s">
        <v>116</v>
      </c>
      <c r="B4" s="162">
        <f>'Summary and sign-off'!B4:F4</f>
        <v>45108</v>
      </c>
      <c r="C4" s="162"/>
      <c r="D4" s="162"/>
      <c r="E4" s="162"/>
    </row>
    <row r="5" spans="1:6" ht="21" customHeight="1">
      <c r="A5" s="3" t="s">
        <v>117</v>
      </c>
      <c r="B5" s="162">
        <f>'Summary and sign-off'!B5:F5</f>
        <v>45473</v>
      </c>
      <c r="C5" s="162"/>
      <c r="D5" s="162"/>
      <c r="E5" s="162"/>
    </row>
    <row r="6" spans="1:6" ht="21" customHeight="1">
      <c r="A6" s="3" t="s">
        <v>118</v>
      </c>
      <c r="B6" s="155" t="s">
        <v>70</v>
      </c>
      <c r="C6" s="155"/>
      <c r="D6" s="155"/>
      <c r="E6" s="155"/>
    </row>
    <row r="7" spans="1:6" ht="21" customHeight="1">
      <c r="A7" s="3" t="s">
        <v>58</v>
      </c>
      <c r="B7" s="155" t="s">
        <v>86</v>
      </c>
      <c r="C7" s="155"/>
      <c r="D7" s="155"/>
      <c r="E7" s="155"/>
    </row>
    <row r="8" spans="1:6" ht="35.25" customHeight="1">
      <c r="A8" s="172" t="s">
        <v>287</v>
      </c>
      <c r="B8" s="172"/>
      <c r="C8" s="173"/>
      <c r="D8" s="173"/>
      <c r="E8" s="173"/>
      <c r="F8" s="27"/>
    </row>
    <row r="9" spans="1:6" ht="35.25" customHeight="1">
      <c r="A9" s="170" t="s">
        <v>288</v>
      </c>
      <c r="B9" s="171"/>
      <c r="C9" s="171"/>
      <c r="D9" s="171"/>
      <c r="E9" s="171"/>
      <c r="F9" s="27"/>
    </row>
    <row r="10" spans="1:6" ht="27" customHeight="1">
      <c r="A10" s="24" t="s">
        <v>289</v>
      </c>
      <c r="B10" s="24" t="s">
        <v>65</v>
      </c>
      <c r="C10" s="24" t="s">
        <v>290</v>
      </c>
      <c r="D10" s="24" t="s">
        <v>291</v>
      </c>
      <c r="E10" s="24" t="s">
        <v>126</v>
      </c>
      <c r="F10" s="20"/>
    </row>
    <row r="11" spans="1:6" s="2" customFormat="1" ht="12.75">
      <c r="A11" s="103">
        <v>45111</v>
      </c>
      <c r="B11" s="104">
        <v>70</v>
      </c>
      <c r="C11" s="130" t="s">
        <v>292</v>
      </c>
      <c r="D11" s="105" t="s">
        <v>167</v>
      </c>
      <c r="E11" s="129" t="s">
        <v>136</v>
      </c>
    </row>
    <row r="12" spans="1:6" s="2" customFormat="1" ht="12.75">
      <c r="A12" s="103">
        <v>45175</v>
      </c>
      <c r="B12" s="104">
        <v>65</v>
      </c>
      <c r="C12" s="130" t="s">
        <v>292</v>
      </c>
      <c r="D12" s="105" t="s">
        <v>167</v>
      </c>
      <c r="E12" s="129" t="s">
        <v>136</v>
      </c>
    </row>
    <row r="13" spans="1:6" s="2" customFormat="1" ht="12.75">
      <c r="A13" s="103">
        <v>45210</v>
      </c>
      <c r="B13" s="104">
        <v>30.7</v>
      </c>
      <c r="C13" s="105" t="s">
        <v>293</v>
      </c>
      <c r="D13" s="105" t="s">
        <v>167</v>
      </c>
      <c r="E13" s="128" t="s">
        <v>136</v>
      </c>
    </row>
    <row r="14" spans="1:6" s="2" customFormat="1" ht="12.75">
      <c r="A14" s="103"/>
      <c r="B14" s="104"/>
      <c r="C14" s="108"/>
      <c r="D14" s="108"/>
      <c r="E14" s="109"/>
    </row>
    <row r="15" spans="1:6" s="2" customFormat="1">
      <c r="A15" s="103"/>
      <c r="B15" s="104"/>
      <c r="C15" s="108"/>
      <c r="D15" s="108"/>
      <c r="E15" s="109"/>
    </row>
    <row r="16" spans="1:6" s="2" customFormat="1">
      <c r="A16" s="103"/>
      <c r="B16" s="104"/>
      <c r="C16" s="108"/>
      <c r="D16" s="108"/>
      <c r="E16" s="109"/>
    </row>
    <row r="17" spans="1:6" s="2" customFormat="1">
      <c r="A17" s="107"/>
      <c r="B17" s="104"/>
      <c r="C17" s="108"/>
      <c r="D17" s="108"/>
      <c r="E17" s="109"/>
    </row>
    <row r="18" spans="1:6" s="2" customFormat="1" ht="11.25" hidden="1" customHeight="1">
      <c r="A18" s="94"/>
      <c r="B18" s="93"/>
      <c r="C18" s="95"/>
      <c r="D18" s="95"/>
      <c r="E18" s="96"/>
    </row>
    <row r="19" spans="1:6" ht="34.5" customHeight="1">
      <c r="A19" s="53" t="s">
        <v>294</v>
      </c>
      <c r="B19" s="61">
        <f>SUM(B11:B18)</f>
        <v>165.7</v>
      </c>
      <c r="C19" s="69" t="str">
        <f>IF(SUBTOTAL(3,B11:B18)=SUBTOTAL(103,B11:B18),'Summary and sign-off'!$A$48,'Summary and sign-off'!$A$49)</f>
        <v>Check - there are no hidden rows with data</v>
      </c>
      <c r="D19" s="168" t="str">
        <f>IF('Summary and sign-off'!F58='Summary and sign-off'!F54,'Summary and sign-off'!A51,'Summary and sign-off'!A50)</f>
        <v>Check - each entry provides sufficient information</v>
      </c>
      <c r="E19" s="168"/>
      <c r="F19" s="2"/>
    </row>
    <row r="20" spans="1:6" ht="12.95">
      <c r="A20" s="18"/>
      <c r="B20" s="17"/>
      <c r="C20" s="17"/>
      <c r="D20" s="17"/>
      <c r="E20" s="17"/>
    </row>
    <row r="21" spans="1:6" ht="12.95">
      <c r="A21" s="18" t="s">
        <v>77</v>
      </c>
      <c r="B21" s="19"/>
      <c r="C21" s="17"/>
      <c r="D21" s="17"/>
      <c r="E21" s="17"/>
    </row>
    <row r="22" spans="1:6" ht="12.75" customHeight="1">
      <c r="A22" s="20" t="s">
        <v>295</v>
      </c>
      <c r="B22" s="20"/>
      <c r="C22" s="20"/>
      <c r="D22" s="20"/>
      <c r="E22" s="20"/>
    </row>
    <row r="23" spans="1:6">
      <c r="A23" s="20" t="s">
        <v>296</v>
      </c>
      <c r="B23" s="20"/>
      <c r="C23" s="28"/>
      <c r="D23" s="28"/>
      <c r="E23" s="28"/>
    </row>
    <row r="24" spans="1:6" ht="12.95">
      <c r="A24" s="20" t="s">
        <v>83</v>
      </c>
      <c r="B24" s="19"/>
      <c r="C24" s="17"/>
      <c r="D24" s="17"/>
      <c r="E24" s="17"/>
      <c r="F24" s="17"/>
    </row>
    <row r="25" spans="1:6">
      <c r="A25" s="20" t="s">
        <v>297</v>
      </c>
      <c r="B25" s="20"/>
      <c r="C25" s="28"/>
      <c r="D25" s="28"/>
      <c r="E25" s="28"/>
    </row>
    <row r="26" spans="1:6" ht="12.75" customHeight="1">
      <c r="A26" s="20" t="s">
        <v>298</v>
      </c>
      <c r="B26" s="20"/>
      <c r="C26" s="22"/>
      <c r="D26" s="22"/>
      <c r="E26" s="22"/>
    </row>
    <row r="27" spans="1:6">
      <c r="A27" s="17"/>
      <c r="B27" s="17"/>
      <c r="C27" s="17"/>
      <c r="D27" s="17"/>
      <c r="E27" s="17"/>
    </row>
    <row r="28" spans="1:6" ht="12.75"/>
    <row r="29" spans="1:6" ht="12.75"/>
    <row r="30" spans="1:6" ht="12.75"/>
    <row r="31" spans="1:6" ht="12.75"/>
    <row r="32" spans="1:6"/>
    <row r="33" ht="12.75"/>
    <row r="34"/>
  </sheetData>
  <sheetProtection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8 A11: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7"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C51137CB-4653-4508-85A6-E292DA6B75D9}">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zoomScaleNormal="100" workbookViewId="0">
      <selection activeCell="B7" sqref="B7:E7"/>
    </sheetView>
  </sheetViews>
  <sheetFormatPr defaultColWidth="0" defaultRowHeight="12.6"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63" t="s">
        <v>113</v>
      </c>
      <c r="B1" s="163"/>
      <c r="C1" s="163"/>
      <c r="D1" s="163"/>
      <c r="E1" s="163"/>
    </row>
    <row r="2" spans="1:6" ht="21" customHeight="1">
      <c r="A2" s="3" t="s">
        <v>114</v>
      </c>
      <c r="B2" s="162" t="str">
        <f>'Summary and sign-off'!B2:F2</f>
        <v>Kāinga Ora - Homes and Communities</v>
      </c>
      <c r="C2" s="162"/>
      <c r="D2" s="162"/>
      <c r="E2" s="162"/>
    </row>
    <row r="3" spans="1:6" ht="30.95">
      <c r="A3" s="3" t="s">
        <v>299</v>
      </c>
      <c r="B3" s="162" t="str">
        <f>'Summary and sign-off'!B3:F3</f>
        <v>Andrew McKenzie</v>
      </c>
      <c r="C3" s="162"/>
      <c r="D3" s="162"/>
      <c r="E3" s="162"/>
    </row>
    <row r="4" spans="1:6" ht="21" customHeight="1">
      <c r="A4" s="3" t="s">
        <v>116</v>
      </c>
      <c r="B4" s="162">
        <f>'Summary and sign-off'!B4:F4</f>
        <v>45108</v>
      </c>
      <c r="C4" s="162"/>
      <c r="D4" s="162"/>
      <c r="E4" s="162"/>
    </row>
    <row r="5" spans="1:6" ht="21" customHeight="1">
      <c r="A5" s="3" t="s">
        <v>117</v>
      </c>
      <c r="B5" s="162">
        <f>'Summary and sign-off'!B5:F5</f>
        <v>45473</v>
      </c>
      <c r="C5" s="162"/>
      <c r="D5" s="162"/>
      <c r="E5" s="162"/>
    </row>
    <row r="6" spans="1:6" ht="21" customHeight="1">
      <c r="A6" s="3" t="s">
        <v>118</v>
      </c>
      <c r="B6" s="155" t="s">
        <v>70</v>
      </c>
      <c r="C6" s="155"/>
      <c r="D6" s="155"/>
      <c r="E6" s="155"/>
      <c r="F6" s="23"/>
    </row>
    <row r="7" spans="1:6" ht="21" customHeight="1">
      <c r="A7" s="3" t="s">
        <v>58</v>
      </c>
      <c r="B7" s="155" t="s">
        <v>86</v>
      </c>
      <c r="C7" s="155"/>
      <c r="D7" s="155"/>
      <c r="E7" s="155"/>
      <c r="F7" s="23"/>
    </row>
    <row r="8" spans="1:6" ht="35.25" customHeight="1">
      <c r="A8" s="165" t="s">
        <v>300</v>
      </c>
      <c r="B8" s="165"/>
      <c r="C8" s="173"/>
      <c r="D8" s="173"/>
      <c r="E8" s="173"/>
    </row>
    <row r="9" spans="1:6" ht="35.25" customHeight="1">
      <c r="A9" s="174" t="s">
        <v>301</v>
      </c>
      <c r="B9" s="175"/>
      <c r="C9" s="175"/>
      <c r="D9" s="175"/>
      <c r="E9" s="175"/>
    </row>
    <row r="10" spans="1:6" ht="27" customHeight="1">
      <c r="A10" s="24" t="s">
        <v>122</v>
      </c>
      <c r="B10" s="24" t="s">
        <v>65</v>
      </c>
      <c r="C10" s="24" t="s">
        <v>302</v>
      </c>
      <c r="D10" s="24" t="s">
        <v>303</v>
      </c>
      <c r="E10" s="24" t="s">
        <v>126</v>
      </c>
      <c r="F10" s="20"/>
    </row>
    <row r="11" spans="1:6" s="2" customFormat="1" hidden="1">
      <c r="A11" s="94"/>
      <c r="B11" s="93"/>
      <c r="C11" s="95"/>
      <c r="D11" s="95"/>
      <c r="E11" s="96"/>
    </row>
    <row r="12" spans="1:6" s="2" customFormat="1">
      <c r="A12" s="103">
        <v>45117</v>
      </c>
      <c r="B12" s="104">
        <v>92.98</v>
      </c>
      <c r="C12" s="108" t="s">
        <v>304</v>
      </c>
      <c r="D12" s="108" t="s">
        <v>305</v>
      </c>
      <c r="E12" s="109"/>
    </row>
    <row r="13" spans="1:6" s="2" customFormat="1">
      <c r="A13" s="103">
        <v>45148</v>
      </c>
      <c r="B13" s="104">
        <v>92.98</v>
      </c>
      <c r="C13" s="108" t="s">
        <v>306</v>
      </c>
      <c r="D13" s="108" t="s">
        <v>305</v>
      </c>
      <c r="E13" s="109"/>
    </row>
    <row r="14" spans="1:6" s="2" customFormat="1">
      <c r="A14" s="103">
        <v>45179</v>
      </c>
      <c r="B14" s="104">
        <v>92.98</v>
      </c>
      <c r="C14" s="108" t="s">
        <v>307</v>
      </c>
      <c r="D14" s="108" t="s">
        <v>305</v>
      </c>
      <c r="E14" s="109"/>
    </row>
    <row r="15" spans="1:6" s="2" customFormat="1">
      <c r="A15" s="103">
        <v>45209</v>
      </c>
      <c r="B15" s="104">
        <v>92.98</v>
      </c>
      <c r="C15" s="108" t="s">
        <v>308</v>
      </c>
      <c r="D15" s="108" t="s">
        <v>305</v>
      </c>
      <c r="E15" s="109"/>
    </row>
    <row r="16" spans="1:6" s="2" customFormat="1">
      <c r="A16" s="103">
        <v>45240</v>
      </c>
      <c r="B16" s="104">
        <v>92.98</v>
      </c>
      <c r="C16" s="108" t="s">
        <v>309</v>
      </c>
      <c r="D16" s="108" t="s">
        <v>305</v>
      </c>
      <c r="E16" s="109"/>
    </row>
    <row r="17" spans="1:6" s="2" customFormat="1">
      <c r="A17" s="103">
        <v>45258</v>
      </c>
      <c r="B17" s="104">
        <v>1027.5</v>
      </c>
      <c r="C17" s="108" t="s">
        <v>310</v>
      </c>
      <c r="D17" s="108" t="s">
        <v>311</v>
      </c>
      <c r="E17" s="109"/>
    </row>
    <row r="18" spans="1:6" s="2" customFormat="1">
      <c r="A18" s="103">
        <v>45270</v>
      </c>
      <c r="B18" s="104">
        <v>92.98</v>
      </c>
      <c r="C18" s="108" t="s">
        <v>312</v>
      </c>
      <c r="D18" s="108" t="s">
        <v>305</v>
      </c>
      <c r="E18" s="109"/>
    </row>
    <row r="19" spans="1:6" s="2" customFormat="1">
      <c r="A19" s="103">
        <v>45301</v>
      </c>
      <c r="B19" s="104">
        <v>92.98</v>
      </c>
      <c r="C19" s="108" t="s">
        <v>313</v>
      </c>
      <c r="D19" s="108" t="s">
        <v>305</v>
      </c>
      <c r="E19" s="109"/>
    </row>
    <row r="20" spans="1:6" s="2" customFormat="1" ht="12.75" customHeight="1">
      <c r="A20" s="107"/>
      <c r="B20" s="104"/>
      <c r="C20" s="108"/>
      <c r="D20" s="108"/>
      <c r="E20" s="109"/>
    </row>
    <row r="21" spans="1:6" s="2" customFormat="1" ht="12.75" customHeight="1">
      <c r="A21" s="94"/>
      <c r="B21" s="93"/>
      <c r="C21" s="95"/>
      <c r="D21" s="95"/>
      <c r="E21" s="96"/>
    </row>
    <row r="22" spans="1:6" ht="12.75" customHeight="1">
      <c r="A22" s="53" t="s">
        <v>314</v>
      </c>
      <c r="B22" s="61">
        <f>SUM(B11:B21)</f>
        <v>1678.3600000000001</v>
      </c>
      <c r="C22" s="69" t="str">
        <f>IF(SUBTOTAL(3,B11:B21)=SUBTOTAL(103,B11:B21),'Summary and sign-off'!$A$48,'Summary and sign-off'!$A$49)</f>
        <v>Check - there are no hidden rows with data</v>
      </c>
      <c r="D22" s="168" t="str">
        <f>IF('Summary and sign-off'!F59='Summary and sign-off'!F54,'Summary and sign-off'!A51,'Summary and sign-off'!A50)</f>
        <v>Check - each entry provides sufficient information</v>
      </c>
      <c r="E22" s="168"/>
    </row>
    <row r="23" spans="1:6" ht="14.1" customHeight="1">
      <c r="B23" s="17"/>
      <c r="C23" s="17"/>
      <c r="D23" s="17"/>
      <c r="E23" s="17"/>
    </row>
    <row r="24" spans="1:6" ht="12.95">
      <c r="A24" s="18" t="s">
        <v>315</v>
      </c>
      <c r="B24" s="17"/>
      <c r="C24" s="17"/>
      <c r="D24" s="17"/>
      <c r="E24" s="17"/>
    </row>
    <row r="25" spans="1:6" ht="12.6" customHeight="1">
      <c r="A25" s="20" t="s">
        <v>281</v>
      </c>
      <c r="B25" s="17"/>
      <c r="C25" s="17"/>
      <c r="D25" s="17"/>
      <c r="E25" s="17"/>
    </row>
    <row r="26" spans="1:6" ht="12.95">
      <c r="A26" s="20" t="s">
        <v>83</v>
      </c>
      <c r="B26" s="19"/>
      <c r="C26" s="17"/>
      <c r="D26" s="17"/>
      <c r="E26" s="17"/>
      <c r="F26" s="17"/>
    </row>
    <row r="27" spans="1:6">
      <c r="A27" s="20" t="s">
        <v>297</v>
      </c>
      <c r="C27" s="17"/>
      <c r="D27" s="17"/>
      <c r="E27" s="17"/>
      <c r="F27" s="17"/>
    </row>
    <row r="28" spans="1:6" ht="12.75" customHeight="1">
      <c r="A28" s="20" t="s">
        <v>298</v>
      </c>
      <c r="B28" s="25"/>
      <c r="C28" s="22"/>
      <c r="D28" s="22"/>
      <c r="E28" s="22"/>
      <c r="F28" s="22"/>
    </row>
    <row r="29" spans="1:6">
      <c r="B29" s="26"/>
      <c r="C29" s="17"/>
      <c r="D29" s="17"/>
      <c r="E29" s="17"/>
    </row>
    <row r="30" spans="1:6" hidden="1">
      <c r="A30" s="17"/>
      <c r="B30" s="17"/>
      <c r="C30" s="17"/>
      <c r="D30" s="17"/>
    </row>
    <row r="31" spans="1:6" ht="12.75" hidden="1" customHeight="1"/>
    <row r="32" spans="1:6" hidden="1">
      <c r="A32" s="17"/>
      <c r="B32" s="17"/>
      <c r="C32" s="17"/>
      <c r="D32" s="17"/>
      <c r="E32" s="17"/>
    </row>
    <row r="33" spans="1:5" hidden="1">
      <c r="A33" s="17"/>
      <c r="B33" s="17"/>
      <c r="C33" s="17"/>
      <c r="D33" s="17"/>
      <c r="E33" s="17"/>
    </row>
    <row r="34" spans="1:5" hidden="1">
      <c r="A34" s="17"/>
      <c r="B34" s="17"/>
      <c r="C34" s="17"/>
      <c r="D34" s="17"/>
      <c r="E34" s="17"/>
    </row>
    <row r="35" spans="1:5" hidden="1">
      <c r="A35" s="17"/>
      <c r="B35" s="17"/>
      <c r="C35" s="17"/>
      <c r="D35" s="17"/>
      <c r="E35" s="17"/>
    </row>
    <row r="36" spans="1:5" hidden="1">
      <c r="A36" s="17"/>
      <c r="B36" s="17"/>
      <c r="C36" s="17"/>
      <c r="D36" s="17"/>
      <c r="E36" s="17"/>
    </row>
    <row r="37" spans="1:5"/>
    <row r="38" spans="1:5"/>
    <row r="39" spans="1:5" ht="12.75"/>
    <row r="40" spans="1:5" ht="12.75"/>
    <row r="41" spans="1:5" ht="12.75"/>
  </sheetData>
  <sheetProtection formatCells="0" insertRows="0" deleteRows="0"/>
  <mergeCells count="10">
    <mergeCell ref="D22:E2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4"/>
  <sheetViews>
    <sheetView tabSelected="1" topLeftCell="A3" zoomScale="80" zoomScaleNormal="100" workbookViewId="0">
      <selection activeCell="B7" sqref="B7:F7"/>
    </sheetView>
  </sheetViews>
  <sheetFormatPr defaultColWidth="0" defaultRowHeight="12.6"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63" t="s">
        <v>316</v>
      </c>
      <c r="B1" s="163"/>
      <c r="C1" s="163"/>
      <c r="D1" s="163"/>
      <c r="E1" s="163"/>
      <c r="F1" s="163"/>
    </row>
    <row r="2" spans="1:6" ht="21" customHeight="1">
      <c r="A2" s="3" t="s">
        <v>114</v>
      </c>
      <c r="B2" s="162" t="str">
        <f>'Summary and sign-off'!B2:F2</f>
        <v>Kāinga Ora - Homes and Communities</v>
      </c>
      <c r="C2" s="162"/>
      <c r="D2" s="162"/>
      <c r="E2" s="162"/>
      <c r="F2" s="162"/>
    </row>
    <row r="3" spans="1:6" ht="30.95">
      <c r="A3" s="3" t="s">
        <v>115</v>
      </c>
      <c r="B3" s="162" t="str">
        <f>'Summary and sign-off'!B3:F3</f>
        <v>Andrew McKenzie</v>
      </c>
      <c r="C3" s="162"/>
      <c r="D3" s="162"/>
      <c r="E3" s="162"/>
      <c r="F3" s="162"/>
    </row>
    <row r="4" spans="1:6" ht="21" customHeight="1">
      <c r="A4" s="3" t="s">
        <v>116</v>
      </c>
      <c r="B4" s="162">
        <f>'Summary and sign-off'!B4:F4</f>
        <v>45108</v>
      </c>
      <c r="C4" s="162"/>
      <c r="D4" s="162"/>
      <c r="E4" s="162"/>
      <c r="F4" s="162"/>
    </row>
    <row r="5" spans="1:6" ht="21" customHeight="1">
      <c r="A5" s="3" t="s">
        <v>117</v>
      </c>
      <c r="B5" s="162">
        <f>'Summary and sign-off'!B5:F5</f>
        <v>45473</v>
      </c>
      <c r="C5" s="162"/>
      <c r="D5" s="162"/>
      <c r="E5" s="162"/>
      <c r="F5" s="162"/>
    </row>
    <row r="6" spans="1:6" ht="21" customHeight="1">
      <c r="A6" s="3" t="s">
        <v>317</v>
      </c>
      <c r="B6" s="155" t="s">
        <v>70</v>
      </c>
      <c r="C6" s="155"/>
      <c r="D6" s="155"/>
      <c r="E6" s="155"/>
      <c r="F6" s="155"/>
    </row>
    <row r="7" spans="1:6" ht="21" customHeight="1">
      <c r="A7" s="3" t="s">
        <v>58</v>
      </c>
      <c r="B7" s="155" t="s">
        <v>86</v>
      </c>
      <c r="C7" s="155"/>
      <c r="D7" s="155"/>
      <c r="E7" s="155"/>
      <c r="F7" s="155"/>
    </row>
    <row r="8" spans="1:6" ht="36" customHeight="1">
      <c r="A8" s="165" t="s">
        <v>318</v>
      </c>
      <c r="B8" s="165"/>
      <c r="C8" s="165"/>
      <c r="D8" s="165"/>
      <c r="E8" s="165"/>
      <c r="F8" s="165"/>
    </row>
    <row r="9" spans="1:6" ht="36" customHeight="1">
      <c r="A9" s="174" t="s">
        <v>319</v>
      </c>
      <c r="B9" s="175"/>
      <c r="C9" s="175"/>
      <c r="D9" s="175"/>
      <c r="E9" s="175"/>
      <c r="F9" s="175"/>
    </row>
    <row r="10" spans="1:6" ht="39" customHeight="1">
      <c r="A10" s="148" t="s">
        <v>122</v>
      </c>
      <c r="B10" s="98" t="s">
        <v>320</v>
      </c>
      <c r="C10" s="98" t="s">
        <v>321</v>
      </c>
      <c r="D10" s="98" t="s">
        <v>322</v>
      </c>
      <c r="E10" s="98" t="s">
        <v>323</v>
      </c>
      <c r="F10" s="98" t="s">
        <v>324</v>
      </c>
    </row>
    <row r="11" spans="1:6" s="2" customFormat="1" ht="12.95">
      <c r="A11" s="117">
        <v>45139</v>
      </c>
      <c r="B11" s="119" t="s">
        <v>325</v>
      </c>
      <c r="C11" s="110" t="s">
        <v>101</v>
      </c>
      <c r="D11" s="119" t="s">
        <v>326</v>
      </c>
      <c r="E11" s="111" t="s">
        <v>99</v>
      </c>
      <c r="F11" s="109"/>
    </row>
    <row r="12" spans="1:6" s="2" customFormat="1" ht="27">
      <c r="A12" s="117">
        <v>45148</v>
      </c>
      <c r="B12" s="119" t="s">
        <v>327</v>
      </c>
      <c r="C12" s="110" t="s">
        <v>101</v>
      </c>
      <c r="D12" s="119" t="s">
        <v>328</v>
      </c>
      <c r="E12" s="111" t="s">
        <v>99</v>
      </c>
      <c r="F12" s="112"/>
    </row>
    <row r="13" spans="1:6" s="2" customFormat="1" ht="26.1">
      <c r="A13" s="117">
        <v>45154</v>
      </c>
      <c r="B13" s="119" t="s">
        <v>329</v>
      </c>
      <c r="C13" s="110" t="s">
        <v>101</v>
      </c>
      <c r="D13" s="119" t="s">
        <v>330</v>
      </c>
      <c r="E13" s="111" t="s">
        <v>99</v>
      </c>
      <c r="F13" s="112"/>
    </row>
    <row r="14" spans="1:6" s="2" customFormat="1" ht="12.95">
      <c r="A14" s="117">
        <v>45160</v>
      </c>
      <c r="B14" s="119" t="s">
        <v>331</v>
      </c>
      <c r="C14" s="110" t="s">
        <v>101</v>
      </c>
      <c r="D14" s="119" t="s">
        <v>332</v>
      </c>
      <c r="E14" s="111" t="s">
        <v>99</v>
      </c>
      <c r="F14" s="112"/>
    </row>
    <row r="15" spans="1:6" s="2" customFormat="1" ht="12.95">
      <c r="A15" s="117">
        <v>45162</v>
      </c>
      <c r="B15" s="119" t="s">
        <v>333</v>
      </c>
      <c r="C15" s="110" t="s">
        <v>101</v>
      </c>
      <c r="D15" s="119" t="s">
        <v>334</v>
      </c>
      <c r="E15" s="111" t="s">
        <v>99</v>
      </c>
      <c r="F15" s="112"/>
    </row>
    <row r="16" spans="1:6" s="2" customFormat="1" ht="12.95">
      <c r="A16" s="117">
        <v>45162</v>
      </c>
      <c r="B16" s="119" t="s">
        <v>335</v>
      </c>
      <c r="C16" s="110" t="s">
        <v>101</v>
      </c>
      <c r="D16" s="119" t="s">
        <v>336</v>
      </c>
      <c r="E16" s="111" t="s">
        <v>99</v>
      </c>
      <c r="F16" s="112"/>
    </row>
    <row r="17" spans="1:6" s="2" customFormat="1" ht="13.5">
      <c r="A17" s="117">
        <v>45173</v>
      </c>
      <c r="B17" s="119" t="s">
        <v>337</v>
      </c>
      <c r="C17" s="110" t="s">
        <v>101</v>
      </c>
      <c r="D17" s="119" t="s">
        <v>338</v>
      </c>
      <c r="E17" s="111" t="s">
        <v>99</v>
      </c>
      <c r="F17" s="112"/>
    </row>
    <row r="18" spans="1:6" s="2" customFormat="1" ht="13.5">
      <c r="A18" s="117">
        <v>45181</v>
      </c>
      <c r="B18" s="119" t="s">
        <v>339</v>
      </c>
      <c r="C18" s="110" t="s">
        <v>101</v>
      </c>
      <c r="D18" s="119" t="s">
        <v>340</v>
      </c>
      <c r="E18" s="111" t="s">
        <v>99</v>
      </c>
      <c r="F18" s="112"/>
    </row>
    <row r="19" spans="1:6" s="2" customFormat="1" ht="13.5">
      <c r="A19" s="117">
        <v>45182</v>
      </c>
      <c r="B19" s="119" t="s">
        <v>341</v>
      </c>
      <c r="C19" s="110" t="s">
        <v>101</v>
      </c>
      <c r="D19" s="119" t="s">
        <v>342</v>
      </c>
      <c r="E19" s="111" t="s">
        <v>99</v>
      </c>
      <c r="F19" s="112"/>
    </row>
    <row r="20" spans="1:6" s="2" customFormat="1" ht="13.5">
      <c r="A20" s="117">
        <v>45197</v>
      </c>
      <c r="B20" s="119" t="s">
        <v>343</v>
      </c>
      <c r="C20" s="110" t="s">
        <v>101</v>
      </c>
      <c r="D20" s="119" t="s">
        <v>344</v>
      </c>
      <c r="E20" s="111" t="s">
        <v>99</v>
      </c>
      <c r="F20" s="112"/>
    </row>
    <row r="21" spans="1:6" s="2" customFormat="1" ht="12.95">
      <c r="A21" s="117">
        <v>45236</v>
      </c>
      <c r="B21" s="119" t="s">
        <v>345</v>
      </c>
      <c r="C21" s="110" t="s">
        <v>101</v>
      </c>
      <c r="D21" s="119" t="s">
        <v>346</v>
      </c>
      <c r="E21" s="111" t="s">
        <v>99</v>
      </c>
      <c r="F21" s="112"/>
    </row>
    <row r="22" spans="1:6" s="2" customFormat="1" ht="13.5">
      <c r="A22" s="117">
        <v>45243</v>
      </c>
      <c r="B22" s="119" t="s">
        <v>347</v>
      </c>
      <c r="C22" s="110" t="s">
        <v>101</v>
      </c>
      <c r="D22" s="119" t="s">
        <v>348</v>
      </c>
      <c r="E22" s="111" t="s">
        <v>99</v>
      </c>
      <c r="F22" s="112"/>
    </row>
    <row r="23" spans="1:6" s="2" customFormat="1" ht="12.95">
      <c r="A23" s="117">
        <v>45260</v>
      </c>
      <c r="B23" s="119" t="s">
        <v>349</v>
      </c>
      <c r="C23" s="110" t="s">
        <v>101</v>
      </c>
      <c r="D23" s="119" t="s">
        <v>350</v>
      </c>
      <c r="E23" s="111" t="s">
        <v>99</v>
      </c>
      <c r="F23" s="112"/>
    </row>
    <row r="24" spans="1:6" s="2" customFormat="1" ht="13.5">
      <c r="A24" s="117">
        <v>45266</v>
      </c>
      <c r="B24" s="119" t="s">
        <v>351</v>
      </c>
      <c r="C24" s="110" t="s">
        <v>100</v>
      </c>
      <c r="D24" s="119" t="s">
        <v>328</v>
      </c>
      <c r="E24" s="111" t="s">
        <v>95</v>
      </c>
      <c r="F24" s="112"/>
    </row>
    <row r="25" spans="1:6" s="2" customFormat="1" ht="24">
      <c r="A25" s="117">
        <v>45324</v>
      </c>
      <c r="B25" s="119" t="s">
        <v>352</v>
      </c>
      <c r="C25" s="110" t="s">
        <v>100</v>
      </c>
      <c r="D25" s="119" t="s">
        <v>353</v>
      </c>
      <c r="E25" s="111" t="s">
        <v>95</v>
      </c>
      <c r="F25" s="112" t="s">
        <v>354</v>
      </c>
    </row>
    <row r="26" spans="1:6" s="2" customFormat="1" ht="13.5">
      <c r="A26" s="117">
        <v>45330</v>
      </c>
      <c r="B26" s="119" t="s">
        <v>355</v>
      </c>
      <c r="C26" s="110" t="s">
        <v>101</v>
      </c>
      <c r="D26" s="119" t="s">
        <v>356</v>
      </c>
      <c r="E26" s="111" t="s">
        <v>99</v>
      </c>
      <c r="F26" s="112"/>
    </row>
    <row r="27" spans="1:6" s="2" customFormat="1" ht="13.5">
      <c r="A27" s="117">
        <v>45342</v>
      </c>
      <c r="B27" s="119" t="s">
        <v>357</v>
      </c>
      <c r="C27" s="110" t="s">
        <v>100</v>
      </c>
      <c r="D27" s="119" t="s">
        <v>358</v>
      </c>
      <c r="E27" s="111" t="s">
        <v>95</v>
      </c>
      <c r="F27" s="112"/>
    </row>
    <row r="28" spans="1:6" s="2" customFormat="1" ht="13.5">
      <c r="A28" s="117">
        <v>45344</v>
      </c>
      <c r="B28" s="120" t="s">
        <v>359</v>
      </c>
      <c r="C28" s="110" t="s">
        <v>101</v>
      </c>
      <c r="D28" s="119" t="s">
        <v>360</v>
      </c>
      <c r="E28" s="111" t="s">
        <v>99</v>
      </c>
      <c r="F28" s="112"/>
    </row>
    <row r="29" spans="1:6" s="2" customFormat="1" ht="13.5">
      <c r="A29" s="117">
        <v>45358</v>
      </c>
      <c r="B29" s="120" t="s">
        <v>361</v>
      </c>
      <c r="C29" s="110" t="s">
        <v>100</v>
      </c>
      <c r="D29" s="119" t="s">
        <v>362</v>
      </c>
      <c r="E29" s="111" t="s">
        <v>99</v>
      </c>
      <c r="F29" s="112"/>
    </row>
    <row r="30" spans="1:6" s="2" customFormat="1" ht="27">
      <c r="A30" s="117">
        <v>45377</v>
      </c>
      <c r="B30" s="120" t="s">
        <v>363</v>
      </c>
      <c r="C30" s="110" t="s">
        <v>101</v>
      </c>
      <c r="D30" s="119" t="s">
        <v>364</v>
      </c>
      <c r="E30" s="111" t="s">
        <v>99</v>
      </c>
      <c r="F30" s="112"/>
    </row>
    <row r="31" spans="1:6" s="2" customFormat="1" ht="13.5">
      <c r="A31" s="117">
        <v>45378</v>
      </c>
      <c r="B31" s="120" t="s">
        <v>365</v>
      </c>
      <c r="C31" s="110" t="s">
        <v>101</v>
      </c>
      <c r="D31" s="119" t="s">
        <v>366</v>
      </c>
      <c r="E31" s="111" t="s">
        <v>99</v>
      </c>
      <c r="F31" s="112"/>
    </row>
    <row r="32" spans="1:6" s="2" customFormat="1" ht="13.5">
      <c r="A32" s="118" t="s">
        <v>367</v>
      </c>
      <c r="B32" s="119" t="s">
        <v>368</v>
      </c>
      <c r="C32" s="110" t="s">
        <v>101</v>
      </c>
      <c r="D32" s="119" t="s">
        <v>369</v>
      </c>
      <c r="E32" s="111" t="s">
        <v>99</v>
      </c>
      <c r="F32" s="112"/>
    </row>
    <row r="33" spans="1:7" s="2" customFormat="1" ht="13.5">
      <c r="A33" s="117">
        <v>45413</v>
      </c>
      <c r="B33" s="119" t="s">
        <v>370</v>
      </c>
      <c r="C33" s="110" t="s">
        <v>101</v>
      </c>
      <c r="D33" s="119" t="s">
        <v>371</v>
      </c>
      <c r="E33" s="111" t="s">
        <v>99</v>
      </c>
      <c r="F33" s="112"/>
    </row>
    <row r="34" spans="1:7" s="2" customFormat="1" ht="13.5">
      <c r="A34" s="117">
        <v>45421</v>
      </c>
      <c r="B34" s="119" t="s">
        <v>372</v>
      </c>
      <c r="C34" s="110" t="s">
        <v>101</v>
      </c>
      <c r="D34" s="119" t="s">
        <v>373</v>
      </c>
      <c r="E34" s="111" t="s">
        <v>99</v>
      </c>
      <c r="F34" s="112"/>
    </row>
    <row r="35" spans="1:7" s="2" customFormat="1" ht="12.95">
      <c r="A35" s="118" t="s">
        <v>374</v>
      </c>
      <c r="B35" s="119" t="s">
        <v>375</v>
      </c>
      <c r="C35" s="110" t="s">
        <v>101</v>
      </c>
      <c r="D35" s="119" t="s">
        <v>362</v>
      </c>
      <c r="E35" s="111" t="s">
        <v>99</v>
      </c>
      <c r="F35" s="112"/>
    </row>
    <row r="36" spans="1:7" s="2" customFormat="1" ht="13.5">
      <c r="A36" s="118">
        <v>45447</v>
      </c>
      <c r="B36" s="119" t="s">
        <v>376</v>
      </c>
      <c r="C36" s="110" t="s">
        <v>101</v>
      </c>
      <c r="D36" s="119" t="s">
        <v>350</v>
      </c>
      <c r="E36" s="111" t="s">
        <v>99</v>
      </c>
      <c r="F36" s="112"/>
    </row>
    <row r="37" spans="1:7" s="2" customFormat="1" ht="27">
      <c r="A37" s="117" t="s">
        <v>377</v>
      </c>
      <c r="B37" s="119" t="s">
        <v>378</v>
      </c>
      <c r="C37" s="110" t="s">
        <v>101</v>
      </c>
      <c r="D37" s="119" t="s">
        <v>328</v>
      </c>
      <c r="E37" s="111" t="s">
        <v>99</v>
      </c>
      <c r="F37" s="112"/>
    </row>
    <row r="38" spans="1:7" s="2" customFormat="1" ht="13.5">
      <c r="A38" s="117">
        <v>45456</v>
      </c>
      <c r="B38" s="119" t="s">
        <v>379</v>
      </c>
      <c r="C38" s="110" t="s">
        <v>101</v>
      </c>
      <c r="D38" s="119" t="s">
        <v>366</v>
      </c>
      <c r="E38" s="111" t="s">
        <v>99</v>
      </c>
      <c r="F38" s="112"/>
    </row>
    <row r="39" spans="1:7" s="2" customFormat="1" ht="13.5">
      <c r="A39" s="117">
        <v>45457</v>
      </c>
      <c r="B39" s="119" t="s">
        <v>380</v>
      </c>
      <c r="C39" s="110" t="s">
        <v>101</v>
      </c>
      <c r="D39" s="119" t="s">
        <v>381</v>
      </c>
      <c r="E39" s="111" t="s">
        <v>99</v>
      </c>
      <c r="F39" s="112"/>
    </row>
    <row r="40" spans="1:7" s="2" customFormat="1" ht="12.95">
      <c r="A40" s="117">
        <v>45457</v>
      </c>
      <c r="B40" s="119" t="s">
        <v>382</v>
      </c>
      <c r="C40" s="110" t="s">
        <v>101</v>
      </c>
      <c r="D40" s="119" t="s">
        <v>383</v>
      </c>
      <c r="E40" s="111" t="s">
        <v>99</v>
      </c>
      <c r="F40" s="112"/>
    </row>
    <row r="41" spans="1:7" s="2" customFormat="1" ht="40.5">
      <c r="A41" s="117">
        <v>45461</v>
      </c>
      <c r="B41" s="119" t="s">
        <v>384</v>
      </c>
      <c r="C41" s="110" t="s">
        <v>101</v>
      </c>
      <c r="D41" s="119" t="s">
        <v>385</v>
      </c>
      <c r="E41" s="111" t="s">
        <v>99</v>
      </c>
      <c r="F41" s="112"/>
    </row>
    <row r="42" spans="1:7" s="2" customFormat="1" ht="26.1">
      <c r="A42" s="117">
        <v>45462</v>
      </c>
      <c r="B42" s="119" t="s">
        <v>386</v>
      </c>
      <c r="C42" s="110" t="s">
        <v>101</v>
      </c>
      <c r="D42" s="119" t="s">
        <v>387</v>
      </c>
      <c r="E42" s="111" t="s">
        <v>99</v>
      </c>
      <c r="F42" s="112"/>
    </row>
    <row r="43" spans="1:7" s="2" customFormat="1" ht="13.5">
      <c r="A43" s="117">
        <v>45464</v>
      </c>
      <c r="B43" s="119" t="s">
        <v>380</v>
      </c>
      <c r="C43" s="110" t="s">
        <v>101</v>
      </c>
      <c r="D43" s="119" t="s">
        <v>381</v>
      </c>
      <c r="E43" s="111" t="s">
        <v>99</v>
      </c>
      <c r="F43" s="112"/>
    </row>
    <row r="44" spans="1:7" s="2" customFormat="1" ht="12.95">
      <c r="A44" s="117">
        <v>45469</v>
      </c>
      <c r="B44" s="119" t="s">
        <v>388</v>
      </c>
      <c r="C44" s="110" t="s">
        <v>101</v>
      </c>
      <c r="D44" s="119" t="s">
        <v>389</v>
      </c>
      <c r="E44" s="111" t="s">
        <v>99</v>
      </c>
      <c r="F44" s="112"/>
    </row>
    <row r="45" spans="1:7" s="2" customFormat="1" ht="27">
      <c r="A45" s="117">
        <v>45469</v>
      </c>
      <c r="B45" s="119" t="s">
        <v>390</v>
      </c>
      <c r="C45" s="110" t="s">
        <v>101</v>
      </c>
      <c r="D45" s="119" t="s">
        <v>391</v>
      </c>
      <c r="E45" s="111" t="s">
        <v>99</v>
      </c>
      <c r="F45" s="112"/>
    </row>
    <row r="46" spans="1:7" s="2" customFormat="1" ht="13.5">
      <c r="A46" s="142">
        <v>45372</v>
      </c>
      <c r="B46" s="146" t="s">
        <v>147</v>
      </c>
      <c r="C46" s="143" t="s">
        <v>100</v>
      </c>
      <c r="D46" s="147" t="s">
        <v>392</v>
      </c>
      <c r="E46" s="104">
        <v>2200</v>
      </c>
      <c r="F46" s="112" t="s">
        <v>393</v>
      </c>
    </row>
    <row r="47" spans="1:7" ht="34.5" customHeight="1">
      <c r="A47" s="99" t="s">
        <v>394</v>
      </c>
      <c r="B47" s="100" t="s">
        <v>395</v>
      </c>
      <c r="C47" s="101">
        <f>C48+C49</f>
        <v>35</v>
      </c>
      <c r="D47" s="102" t="str">
        <f>IF(SUBTOTAL(3,C11:C45)=SUBTOTAL(103,C11:C45),'Summary and sign-off'!$A$48,'Summary and sign-off'!$A$49)</f>
        <v>Check - there are no hidden rows with data</v>
      </c>
      <c r="E47" s="116" t="str">
        <f>IF('Summary and sign-off'!F60='Summary and sign-off'!F54,'Summary and sign-off'!A52,'Summary and sign-off'!A50)</f>
        <v>Check - each entry provides sufficient information</v>
      </c>
      <c r="F47" s="144"/>
      <c r="G47" s="2"/>
    </row>
    <row r="48" spans="1:7" ht="25.5" customHeight="1">
      <c r="A48" s="54"/>
      <c r="B48" s="55" t="s">
        <v>100</v>
      </c>
      <c r="C48" s="56">
        <f>COUNTIF(C11:C45,'Summary and sign-off'!A45)</f>
        <v>4</v>
      </c>
      <c r="D48" s="14"/>
      <c r="E48" s="15"/>
      <c r="F48" s="145"/>
    </row>
    <row r="49" spans="1:6" ht="25.5" customHeight="1">
      <c r="A49" s="54"/>
      <c r="B49" s="55" t="s">
        <v>101</v>
      </c>
      <c r="C49" s="56">
        <f>COUNTIF(C11:C45,'Summary and sign-off'!A46)</f>
        <v>31</v>
      </c>
      <c r="D49" s="14"/>
      <c r="E49" s="15"/>
      <c r="F49" s="16"/>
    </row>
    <row r="50" spans="1:6" ht="14.1">
      <c r="A50" s="17"/>
      <c r="B50" s="18"/>
      <c r="C50" s="17"/>
      <c r="D50" s="19"/>
      <c r="E50" s="19"/>
      <c r="F50" s="16"/>
    </row>
    <row r="51" spans="1:6" ht="12.95">
      <c r="A51" s="18" t="s">
        <v>315</v>
      </c>
      <c r="B51" s="18"/>
      <c r="C51" s="18"/>
      <c r="D51" s="18"/>
      <c r="E51" s="18"/>
      <c r="F51" s="17"/>
    </row>
    <row r="52" spans="1:6" ht="12.6" customHeight="1">
      <c r="A52" s="20" t="s">
        <v>281</v>
      </c>
      <c r="B52" s="17"/>
      <c r="C52" s="17"/>
      <c r="D52" s="17"/>
      <c r="E52" s="17"/>
      <c r="F52" s="18"/>
    </row>
    <row r="53" spans="1:6" ht="12.95">
      <c r="A53" s="20" t="s">
        <v>83</v>
      </c>
      <c r="B53" s="19"/>
      <c r="C53" s="17"/>
      <c r="D53" s="17"/>
      <c r="E53" s="17"/>
    </row>
    <row r="54" spans="1:6" ht="12.95">
      <c r="A54" s="20" t="s">
        <v>396</v>
      </c>
      <c r="B54" s="21"/>
      <c r="C54" s="21"/>
      <c r="D54" s="21"/>
      <c r="E54" s="21"/>
      <c r="F54" s="17"/>
    </row>
    <row r="55" spans="1:6" ht="12.75" customHeight="1">
      <c r="A55" s="20" t="s">
        <v>397</v>
      </c>
      <c r="B55" s="17"/>
      <c r="C55" s="17"/>
      <c r="D55" s="17"/>
      <c r="E55" s="17"/>
      <c r="F55" s="21"/>
    </row>
    <row r="56" spans="1:6" ht="12.95" customHeight="1">
      <c r="A56" s="20" t="s">
        <v>398</v>
      </c>
      <c r="B56" s="17"/>
      <c r="C56" s="17"/>
      <c r="D56" s="17"/>
      <c r="E56" s="17"/>
      <c r="F56" s="17"/>
    </row>
    <row r="57" spans="1:6">
      <c r="A57" s="20" t="s">
        <v>399</v>
      </c>
      <c r="C57" s="17"/>
      <c r="D57" s="17"/>
      <c r="E57" s="17"/>
      <c r="F57" s="17"/>
    </row>
    <row r="58" spans="1:6" ht="12.75" customHeight="1">
      <c r="A58" s="20" t="s">
        <v>298</v>
      </c>
      <c r="B58" s="20"/>
      <c r="C58" s="22"/>
      <c r="D58" s="22"/>
      <c r="E58" s="22"/>
      <c r="F58" s="17"/>
    </row>
    <row r="59" spans="1:6" ht="12.75" customHeight="1">
      <c r="A59" s="20"/>
      <c r="B59" s="20"/>
      <c r="C59" s="22"/>
      <c r="D59" s="22"/>
      <c r="E59" s="22"/>
      <c r="F59" s="22"/>
    </row>
    <row r="60" spans="1:6" ht="12.75" customHeight="1">
      <c r="A60" s="20"/>
      <c r="B60" s="20"/>
      <c r="C60" s="22"/>
      <c r="D60" s="22"/>
      <c r="E60" s="22"/>
      <c r="F60" s="22"/>
    </row>
    <row r="61" spans="1:6">
      <c r="F61" s="22"/>
    </row>
    <row r="62" spans="1:6"/>
    <row r="63" spans="1:6" ht="12.95">
      <c r="A63" s="18"/>
      <c r="B63" s="18"/>
      <c r="C63" s="18"/>
      <c r="D63" s="18"/>
      <c r="E63" s="18"/>
    </row>
    <row r="64" spans="1:6" ht="12.95">
      <c r="A64" s="18"/>
      <c r="B64" s="18"/>
      <c r="C64" s="18"/>
      <c r="D64" s="18"/>
      <c r="E64" s="18"/>
      <c r="F64" s="18"/>
    </row>
    <row r="65" spans="1:6" ht="12.95">
      <c r="A65" s="18"/>
      <c r="B65" s="18"/>
      <c r="C65" s="18"/>
      <c r="D65" s="18"/>
      <c r="E65" s="18"/>
      <c r="F65" s="18"/>
    </row>
    <row r="66" spans="1:6" ht="12.95">
      <c r="A66" s="18"/>
      <c r="B66" s="18"/>
      <c r="C66" s="18"/>
      <c r="D66" s="18"/>
      <c r="E66" s="18"/>
      <c r="F66" s="18"/>
    </row>
    <row r="67" spans="1:6" ht="12.95">
      <c r="A67" s="18"/>
      <c r="B67" s="18"/>
      <c r="C67" s="18"/>
      <c r="D67" s="18"/>
      <c r="E67" s="18"/>
      <c r="F67" s="18"/>
    </row>
    <row r="68" spans="1:6" ht="12.95">
      <c r="F68" s="18"/>
    </row>
    <row r="69" spans="1:6"/>
    <row r="70" spans="1:6"/>
    <row r="71" spans="1:6"/>
    <row r="72" spans="1:6"/>
    <row r="73" spans="1:6"/>
    <row r="74" spans="1:6" ht="12.75"/>
  </sheetData>
  <sheetProtection formatCells="0" insertRows="0" deleteRows="0"/>
  <dataConsolidate/>
  <mergeCells count="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4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C11:C45</xm:sqref>
        </x14:dataValidation>
        <x14:dataValidation type="list" errorStyle="information" operator="greaterThan" allowBlank="1" showInputMessage="1" prompt="Provide specific $ value if possible" xr:uid="{00000000-0002-0000-0500-000003000000}">
          <x14:formula1>
            <xm:f>'Summary and sign-off'!$A$39:$A$44</xm:f>
          </x14:formula1>
          <xm:sqref>E11:E45</xm:sqref>
        </x14:dataValidation>
        <x14:dataValidation type="decimal" operator="greaterThan" allowBlank="1" showInputMessage="1" showErrorMessage="1" error="This cell must contain a dollar figure" xr:uid="{00000000-0002-0000-0200-000004000000}">
          <x14:formula1>
            <xm:f>'Summary and sign-off'!$A$47</xm:f>
          </x14:formula1>
          <xm:sqref>E46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62F4C-8A26-4616-84C6-21B07DBF9FAB}">
  <dimension ref="C1:Q102"/>
  <sheetViews>
    <sheetView workbookViewId="0">
      <selection activeCell="Q102" sqref="Q1:Q102"/>
    </sheetView>
  </sheetViews>
  <sheetFormatPr defaultRowHeight="12.75"/>
  <sheetData>
    <row r="1" spans="3:17">
      <c r="C1" s="104">
        <v>24.72</v>
      </c>
      <c r="F1" s="104">
        <v>137.78</v>
      </c>
      <c r="I1" s="104">
        <v>38.590000000000003</v>
      </c>
      <c r="K1" s="104">
        <v>120.48</v>
      </c>
      <c r="M1" s="104">
        <v>14.6</v>
      </c>
      <c r="O1" s="104">
        <v>121.6</v>
      </c>
      <c r="Q1" s="104">
        <v>122.13</v>
      </c>
    </row>
    <row r="2" spans="3:17">
      <c r="C2" s="104">
        <v>-645.97</v>
      </c>
      <c r="F2" s="104">
        <v>32.880000000000003</v>
      </c>
      <c r="I2" s="104">
        <v>36.01</v>
      </c>
      <c r="K2" s="104">
        <v>326</v>
      </c>
      <c r="M2" s="104">
        <v>14.6</v>
      </c>
      <c r="O2" s="104">
        <v>491.15</v>
      </c>
      <c r="Q2" s="104">
        <v>20.89</v>
      </c>
    </row>
    <row r="3" spans="3:17">
      <c r="C3" s="104">
        <v>50.35</v>
      </c>
      <c r="F3" s="104">
        <v>137.78</v>
      </c>
      <c r="I3" s="104">
        <v>39.24</v>
      </c>
      <c r="K3" s="104">
        <v>224.1</v>
      </c>
      <c r="M3" s="104">
        <v>14.6</v>
      </c>
      <c r="O3" s="104">
        <v>320.14999999999998</v>
      </c>
      <c r="Q3" s="104">
        <v>25.81</v>
      </c>
    </row>
    <row r="4" spans="3:17">
      <c r="C4" s="104">
        <v>69.34</v>
      </c>
      <c r="F4" s="104">
        <v>1.69</v>
      </c>
      <c r="I4" s="104">
        <v>40.85</v>
      </c>
      <c r="K4" s="104">
        <v>394.2</v>
      </c>
      <c r="M4" s="104">
        <v>4.5</v>
      </c>
      <c r="O4" s="104">
        <v>321.10000000000002</v>
      </c>
      <c r="Q4" s="104">
        <v>41.35</v>
      </c>
    </row>
    <row r="5" spans="3:17">
      <c r="C5" s="104">
        <v>76.010000000000005</v>
      </c>
      <c r="F5" s="104">
        <v>113.39</v>
      </c>
      <c r="I5" s="104">
        <v>38.700000000000003</v>
      </c>
      <c r="K5" s="104">
        <v>197.1</v>
      </c>
      <c r="M5" s="104">
        <v>45</v>
      </c>
      <c r="O5" s="104">
        <v>608.95000000000005</v>
      </c>
      <c r="Q5" s="104">
        <v>40.619999999999997</v>
      </c>
    </row>
    <row r="6" spans="3:17">
      <c r="C6" s="104">
        <v>563.34</v>
      </c>
      <c r="F6" s="104">
        <v>19.27</v>
      </c>
      <c r="I6" s="104">
        <v>39.24</v>
      </c>
      <c r="K6" s="104">
        <v>185</v>
      </c>
      <c r="M6" s="104">
        <v>9.5</v>
      </c>
      <c r="Q6" s="104">
        <v>69.73</v>
      </c>
    </row>
    <row r="7" spans="3:17">
      <c r="C7" s="104">
        <v>605.15</v>
      </c>
      <c r="F7" s="104">
        <v>91.37</v>
      </c>
      <c r="I7" s="104">
        <v>39.24</v>
      </c>
      <c r="K7" s="104">
        <v>195</v>
      </c>
      <c r="M7" s="104">
        <v>24.6</v>
      </c>
      <c r="Q7" s="104">
        <v>65.47</v>
      </c>
    </row>
    <row r="8" spans="3:17">
      <c r="C8" s="104">
        <v>344.33</v>
      </c>
      <c r="I8" s="104">
        <v>33</v>
      </c>
      <c r="K8" s="104">
        <v>230</v>
      </c>
      <c r="M8" s="104">
        <v>15</v>
      </c>
      <c r="Q8" s="104">
        <v>61.28</v>
      </c>
    </row>
    <row r="9" spans="3:17">
      <c r="C9" s="104">
        <v>7.75</v>
      </c>
      <c r="I9" s="104">
        <v>29.37</v>
      </c>
      <c r="K9" s="104">
        <v>200</v>
      </c>
      <c r="M9" s="104">
        <v>10</v>
      </c>
      <c r="Q9" s="104">
        <v>84.28</v>
      </c>
    </row>
    <row r="10" spans="3:17">
      <c r="C10" s="104">
        <v>742.89</v>
      </c>
      <c r="I10" s="104">
        <v>39.24</v>
      </c>
      <c r="K10" s="104">
        <v>628</v>
      </c>
      <c r="M10" s="104">
        <v>15.5</v>
      </c>
      <c r="Q10" s="104">
        <v>61.28</v>
      </c>
    </row>
    <row r="11" spans="3:17">
      <c r="C11" s="104">
        <v>546.24</v>
      </c>
      <c r="I11" s="104">
        <v>27.4</v>
      </c>
      <c r="K11" s="104">
        <v>180</v>
      </c>
      <c r="M11" s="104">
        <v>15</v>
      </c>
      <c r="Q11" s="104">
        <v>73.959999999999994</v>
      </c>
    </row>
    <row r="12" spans="3:17">
      <c r="C12" s="104">
        <v>612.74</v>
      </c>
      <c r="I12" s="104">
        <v>42.57</v>
      </c>
      <c r="K12" s="104">
        <v>290</v>
      </c>
      <c r="M12" s="104">
        <v>10.6</v>
      </c>
      <c r="Q12" s="104">
        <v>69.45</v>
      </c>
    </row>
    <row r="13" spans="3:17">
      <c r="C13" s="104">
        <v>685.69</v>
      </c>
      <c r="I13" s="104">
        <v>39.24</v>
      </c>
      <c r="K13" s="104">
        <v>410.63</v>
      </c>
      <c r="M13" s="134">
        <v>69</v>
      </c>
      <c r="Q13" s="104">
        <v>44.88</v>
      </c>
    </row>
    <row r="14" spans="3:17">
      <c r="C14" s="104">
        <v>587.79999999999995</v>
      </c>
      <c r="I14" s="104">
        <v>48.91</v>
      </c>
      <c r="M14" s="104">
        <v>134</v>
      </c>
      <c r="Q14" s="104">
        <v>77.08</v>
      </c>
    </row>
    <row r="15" spans="3:17">
      <c r="C15" s="104">
        <v>207.09</v>
      </c>
      <c r="I15" s="104">
        <v>40.42</v>
      </c>
      <c r="M15" s="104">
        <v>67</v>
      </c>
      <c r="Q15" s="104">
        <v>60.85</v>
      </c>
    </row>
    <row r="16" spans="3:17">
      <c r="C16" s="104">
        <v>485.45</v>
      </c>
      <c r="I16" s="104">
        <v>40.42</v>
      </c>
      <c r="M16" s="104">
        <v>69</v>
      </c>
      <c r="Q16" s="104">
        <v>61.71</v>
      </c>
    </row>
    <row r="17" spans="3:17">
      <c r="C17" s="104">
        <v>742.89</v>
      </c>
      <c r="I17" s="104">
        <v>40.42</v>
      </c>
      <c r="M17" s="104">
        <v>69</v>
      </c>
      <c r="Q17" s="104">
        <v>73.53</v>
      </c>
    </row>
    <row r="18" spans="3:17">
      <c r="C18" s="104">
        <v>171.94</v>
      </c>
      <c r="I18" s="104">
        <v>34.08</v>
      </c>
      <c r="M18" s="104">
        <v>69</v>
      </c>
      <c r="Q18" s="104">
        <v>53.43</v>
      </c>
    </row>
    <row r="19" spans="3:17">
      <c r="C19" s="104">
        <v>535.79999999999995</v>
      </c>
      <c r="I19" s="104">
        <v>39.35</v>
      </c>
      <c r="M19" s="104">
        <v>69</v>
      </c>
      <c r="Q19" s="104">
        <v>64.290000000000006</v>
      </c>
    </row>
    <row r="20" spans="3:17">
      <c r="C20" s="104">
        <v>742.89</v>
      </c>
      <c r="I20" s="104">
        <v>42.14</v>
      </c>
      <c r="M20" s="104">
        <v>69</v>
      </c>
      <c r="Q20" s="104">
        <v>68.37</v>
      </c>
    </row>
    <row r="21" spans="3:17">
      <c r="C21" s="104">
        <v>319.19</v>
      </c>
      <c r="I21" s="104">
        <v>46.87</v>
      </c>
      <c r="M21" s="104">
        <v>69</v>
      </c>
      <c r="Q21" s="104">
        <v>66.87</v>
      </c>
    </row>
    <row r="22" spans="3:17">
      <c r="C22" s="104">
        <v>847.39</v>
      </c>
      <c r="I22" s="104">
        <v>46.87</v>
      </c>
      <c r="M22" s="104">
        <v>69</v>
      </c>
      <c r="Q22" s="104">
        <v>33.35</v>
      </c>
    </row>
    <row r="23" spans="3:17">
      <c r="C23" s="104">
        <v>717.24</v>
      </c>
      <c r="I23" s="104">
        <v>31.93</v>
      </c>
      <c r="M23" s="104">
        <v>69</v>
      </c>
      <c r="Q23" s="104">
        <v>66.87</v>
      </c>
    </row>
    <row r="24" spans="3:17">
      <c r="C24" s="104">
        <v>33.25</v>
      </c>
      <c r="I24" s="104">
        <v>47.3</v>
      </c>
      <c r="M24" s="104">
        <v>69</v>
      </c>
      <c r="Q24" s="104">
        <v>68.37</v>
      </c>
    </row>
    <row r="25" spans="3:17">
      <c r="C25" s="104">
        <v>319.19</v>
      </c>
      <c r="I25" s="104">
        <v>33.33</v>
      </c>
      <c r="M25" s="104">
        <v>69</v>
      </c>
      <c r="Q25" s="104">
        <v>66.010000000000005</v>
      </c>
    </row>
    <row r="26" spans="3:17">
      <c r="C26" s="104">
        <v>682.86</v>
      </c>
      <c r="I26" s="104">
        <v>65.47</v>
      </c>
      <c r="M26" s="104">
        <v>134</v>
      </c>
      <c r="Q26" s="104">
        <v>61.71</v>
      </c>
    </row>
    <row r="27" spans="3:17">
      <c r="C27" s="104">
        <v>350.14</v>
      </c>
      <c r="I27" s="104">
        <v>61.28</v>
      </c>
      <c r="M27" s="104">
        <v>134</v>
      </c>
      <c r="Q27" s="104">
        <v>14.4</v>
      </c>
    </row>
    <row r="28" spans="3:17">
      <c r="C28" s="104">
        <v>640.29999999999995</v>
      </c>
      <c r="I28" s="104">
        <v>84.28</v>
      </c>
      <c r="M28" s="104">
        <v>134</v>
      </c>
      <c r="Q28" s="104">
        <v>37.6</v>
      </c>
    </row>
    <row r="29" spans="3:17">
      <c r="C29" s="104">
        <v>25.63</v>
      </c>
      <c r="I29" s="104">
        <v>61.28</v>
      </c>
      <c r="M29" s="104">
        <v>134</v>
      </c>
      <c r="Q29" s="104">
        <v>35.96</v>
      </c>
    </row>
    <row r="30" spans="3:17">
      <c r="C30" s="104">
        <v>36.11</v>
      </c>
      <c r="I30" s="104">
        <v>73.959999999999994</v>
      </c>
      <c r="M30" s="104">
        <v>134</v>
      </c>
      <c r="Q30" s="104">
        <v>61.71</v>
      </c>
    </row>
    <row r="31" spans="3:17">
      <c r="C31" s="104">
        <v>621.29</v>
      </c>
      <c r="I31" s="104">
        <v>69.45</v>
      </c>
      <c r="M31" s="104">
        <v>134</v>
      </c>
      <c r="Q31" s="104">
        <v>122.77</v>
      </c>
    </row>
    <row r="32" spans="3:17">
      <c r="C32" s="104">
        <v>537.69000000000005</v>
      </c>
      <c r="I32" s="104">
        <v>44.88</v>
      </c>
      <c r="M32" s="104">
        <v>134</v>
      </c>
      <c r="Q32" s="104">
        <v>122.66</v>
      </c>
    </row>
    <row r="33" spans="3:17">
      <c r="C33" s="104">
        <v>742.89</v>
      </c>
      <c r="I33" s="104">
        <v>77.08</v>
      </c>
      <c r="M33" s="104">
        <v>189</v>
      </c>
      <c r="Q33" s="104">
        <v>120.72</v>
      </c>
    </row>
    <row r="34" spans="3:17">
      <c r="C34" s="104">
        <v>104.5</v>
      </c>
      <c r="I34" s="104">
        <v>60.85</v>
      </c>
      <c r="M34" s="104">
        <v>234</v>
      </c>
      <c r="Q34" s="104">
        <v>97.93</v>
      </c>
    </row>
    <row r="35" spans="3:17">
      <c r="C35" s="104">
        <v>931</v>
      </c>
      <c r="I35" s="104">
        <v>61.71</v>
      </c>
      <c r="M35" s="104">
        <v>279</v>
      </c>
      <c r="Q35" s="104">
        <v>121.48</v>
      </c>
    </row>
    <row r="36" spans="3:17">
      <c r="C36" s="104">
        <v>393.84</v>
      </c>
      <c r="I36" s="104">
        <v>73.53</v>
      </c>
      <c r="M36" s="104">
        <v>145</v>
      </c>
      <c r="Q36" s="104">
        <v>117.82</v>
      </c>
    </row>
    <row r="37" spans="3:17">
      <c r="C37" s="104">
        <v>751.97</v>
      </c>
      <c r="I37" s="104">
        <v>53.43</v>
      </c>
      <c r="M37" s="104">
        <v>324</v>
      </c>
      <c r="Q37" s="104">
        <v>79.12</v>
      </c>
    </row>
    <row r="38" spans="3:17">
      <c r="C38" s="104">
        <v>26.33</v>
      </c>
      <c r="I38" s="104">
        <v>64.290000000000006</v>
      </c>
      <c r="M38" s="104">
        <v>324</v>
      </c>
      <c r="Q38" s="104">
        <v>76</v>
      </c>
    </row>
    <row r="39" spans="3:17">
      <c r="C39" s="104">
        <v>524.5</v>
      </c>
      <c r="I39" s="104">
        <v>68.37</v>
      </c>
      <c r="Q39" s="104">
        <v>146.74</v>
      </c>
    </row>
    <row r="40" spans="3:17">
      <c r="C40" s="104">
        <v>836.59</v>
      </c>
      <c r="I40" s="104">
        <v>66.87</v>
      </c>
      <c r="Q40" s="104">
        <v>90.61</v>
      </c>
    </row>
    <row r="41" spans="3:17">
      <c r="C41" s="104">
        <v>524.5</v>
      </c>
      <c r="I41" s="104">
        <v>33.35</v>
      </c>
      <c r="Q41" s="104">
        <v>69.02</v>
      </c>
    </row>
    <row r="42" spans="3:17">
      <c r="C42" s="104">
        <v>144.75</v>
      </c>
      <c r="I42" s="104">
        <v>66.87</v>
      </c>
      <c r="Q42" s="104">
        <v>69.77</v>
      </c>
    </row>
    <row r="43" spans="3:17">
      <c r="C43" s="104">
        <v>669.25</v>
      </c>
      <c r="I43" s="104">
        <v>68.37</v>
      </c>
      <c r="Q43" s="104">
        <v>79.12</v>
      </c>
    </row>
    <row r="44" spans="3:17">
      <c r="C44" s="104">
        <v>689.95</v>
      </c>
      <c r="I44" s="104">
        <v>66.010000000000005</v>
      </c>
      <c r="Q44" s="104">
        <v>74.61</v>
      </c>
    </row>
    <row r="45" spans="3:17">
      <c r="C45" s="104">
        <v>69.540000000000006</v>
      </c>
      <c r="I45" s="104">
        <v>61.71</v>
      </c>
      <c r="Q45" s="104">
        <v>79.12</v>
      </c>
    </row>
    <row r="46" spans="3:17">
      <c r="C46" s="104">
        <v>483.14</v>
      </c>
      <c r="I46" s="104">
        <v>14.4</v>
      </c>
      <c r="Q46" s="104">
        <v>70.63</v>
      </c>
    </row>
    <row r="47" spans="3:17">
      <c r="C47" s="104">
        <v>254.73</v>
      </c>
      <c r="I47" s="104">
        <v>37.6</v>
      </c>
      <c r="Q47" s="104">
        <v>68.69</v>
      </c>
    </row>
    <row r="48" spans="3:17">
      <c r="C48" s="104">
        <v>689.95</v>
      </c>
      <c r="I48" s="104">
        <v>35.96</v>
      </c>
      <c r="Q48" s="104">
        <v>29.48</v>
      </c>
    </row>
    <row r="49" spans="3:17">
      <c r="C49" s="104">
        <v>599.70000000000005</v>
      </c>
      <c r="I49" s="104">
        <v>61.71</v>
      </c>
      <c r="Q49" s="104">
        <v>71.489999999999995</v>
      </c>
    </row>
    <row r="50" spans="3:17">
      <c r="C50" s="104">
        <v>539.52</v>
      </c>
      <c r="I50" s="104">
        <v>122.77</v>
      </c>
      <c r="Q50" s="104">
        <v>65.58</v>
      </c>
    </row>
    <row r="51" spans="3:17">
      <c r="C51" s="127">
        <v>586.53</v>
      </c>
      <c r="I51" s="104">
        <v>122.66</v>
      </c>
      <c r="Q51" s="104">
        <v>38.700000000000003</v>
      </c>
    </row>
    <row r="52" spans="3:17">
      <c r="C52" s="127">
        <v>83.66</v>
      </c>
      <c r="I52" s="104">
        <v>120.72</v>
      </c>
      <c r="Q52" s="104">
        <v>70.2</v>
      </c>
    </row>
    <row r="53" spans="3:17">
      <c r="C53" s="127">
        <v>26.33</v>
      </c>
      <c r="I53" s="104">
        <v>97.93</v>
      </c>
      <c r="Q53" s="104">
        <v>72.239999999999995</v>
      </c>
    </row>
    <row r="54" spans="3:17">
      <c r="C54" s="127">
        <v>177.64</v>
      </c>
      <c r="I54" s="104">
        <v>121.48</v>
      </c>
      <c r="Q54" s="104">
        <v>63.53</v>
      </c>
    </row>
    <row r="55" spans="3:17">
      <c r="I55" s="104">
        <v>117.82</v>
      </c>
      <c r="Q55" s="104">
        <v>72.239999999999995</v>
      </c>
    </row>
    <row r="56" spans="3:17">
      <c r="I56" s="104">
        <v>79.12</v>
      </c>
      <c r="Q56" s="104">
        <v>72.78</v>
      </c>
    </row>
    <row r="57" spans="3:17">
      <c r="I57" s="104">
        <v>76</v>
      </c>
      <c r="Q57" s="104">
        <v>78.37</v>
      </c>
    </row>
    <row r="58" spans="3:17">
      <c r="I58" s="104">
        <v>146.74</v>
      </c>
      <c r="Q58" s="104">
        <v>78.37</v>
      </c>
    </row>
    <row r="59" spans="3:17">
      <c r="I59" s="104">
        <v>90.61</v>
      </c>
      <c r="Q59" s="104">
        <v>155.02000000000001</v>
      </c>
    </row>
    <row r="60" spans="3:17">
      <c r="I60" s="104">
        <v>69.02</v>
      </c>
      <c r="Q60" s="104">
        <v>119.97</v>
      </c>
    </row>
    <row r="61" spans="3:17">
      <c r="I61" s="104">
        <v>69.77</v>
      </c>
      <c r="Q61" s="104">
        <v>122.66</v>
      </c>
    </row>
    <row r="62" spans="3:17">
      <c r="I62" s="104">
        <v>79.12</v>
      </c>
      <c r="Q62" s="104">
        <v>94.17</v>
      </c>
    </row>
    <row r="63" spans="3:17">
      <c r="I63" s="104">
        <v>74.61</v>
      </c>
      <c r="Q63" s="104">
        <v>104.61</v>
      </c>
    </row>
    <row r="64" spans="3:17">
      <c r="I64" s="104">
        <v>79.12</v>
      </c>
      <c r="Q64" s="104">
        <v>78.8</v>
      </c>
    </row>
    <row r="65" spans="9:17">
      <c r="I65" s="104">
        <v>70.63</v>
      </c>
      <c r="Q65" s="104">
        <v>14.63</v>
      </c>
    </row>
    <row r="66" spans="9:17">
      <c r="I66" s="104">
        <v>68.69</v>
      </c>
      <c r="Q66" s="104">
        <v>21.07</v>
      </c>
    </row>
    <row r="67" spans="9:17">
      <c r="I67" s="104">
        <v>29.48</v>
      </c>
      <c r="Q67" s="104">
        <v>18.2</v>
      </c>
    </row>
    <row r="68" spans="9:17">
      <c r="I68" s="104">
        <v>71.489999999999995</v>
      </c>
      <c r="Q68" s="104">
        <v>31.05</v>
      </c>
    </row>
    <row r="69" spans="9:17">
      <c r="I69" s="104">
        <v>65.58</v>
      </c>
      <c r="Q69" s="104">
        <v>16.77</v>
      </c>
    </row>
    <row r="70" spans="9:17">
      <c r="I70" s="104">
        <v>38.700000000000003</v>
      </c>
      <c r="Q70" s="104">
        <v>14.7</v>
      </c>
    </row>
    <row r="71" spans="9:17">
      <c r="I71" s="104">
        <v>70.2</v>
      </c>
      <c r="Q71" s="104">
        <v>16.579999999999998</v>
      </c>
    </row>
    <row r="72" spans="9:17">
      <c r="I72" s="104">
        <v>72.239999999999995</v>
      </c>
      <c r="Q72" s="104">
        <v>7.22</v>
      </c>
    </row>
    <row r="73" spans="9:17">
      <c r="I73" s="104">
        <v>63.53</v>
      </c>
      <c r="Q73" s="104">
        <v>11.03</v>
      </c>
    </row>
    <row r="74" spans="9:17">
      <c r="I74" s="104">
        <v>72.239999999999995</v>
      </c>
      <c r="Q74" s="104">
        <v>14.07</v>
      </c>
    </row>
    <row r="75" spans="9:17">
      <c r="I75" s="104">
        <v>72.78</v>
      </c>
      <c r="Q75" s="104">
        <v>15.95</v>
      </c>
    </row>
    <row r="76" spans="9:17">
      <c r="I76" s="104">
        <v>78.37</v>
      </c>
      <c r="Q76" s="104">
        <v>14.75</v>
      </c>
    </row>
    <row r="77" spans="9:17">
      <c r="I77" s="104">
        <v>78.37</v>
      </c>
      <c r="Q77" s="104">
        <v>18.79</v>
      </c>
    </row>
    <row r="78" spans="9:17">
      <c r="I78" s="104">
        <v>155.02000000000001</v>
      </c>
      <c r="Q78" s="104">
        <v>38.590000000000003</v>
      </c>
    </row>
    <row r="79" spans="9:17">
      <c r="I79" s="104">
        <v>119.97</v>
      </c>
      <c r="Q79" s="104">
        <v>36.01</v>
      </c>
    </row>
    <row r="80" spans="9:17">
      <c r="I80" s="104">
        <v>122.66</v>
      </c>
      <c r="Q80" s="104">
        <v>39.24</v>
      </c>
    </row>
    <row r="81" spans="9:17">
      <c r="I81" s="104">
        <v>94.17</v>
      </c>
      <c r="Q81" s="104">
        <v>40.85</v>
      </c>
    </row>
    <row r="82" spans="9:17">
      <c r="I82" s="104">
        <v>104.61</v>
      </c>
      <c r="Q82" s="104">
        <v>38.700000000000003</v>
      </c>
    </row>
    <row r="83" spans="9:17">
      <c r="I83" s="104">
        <v>78.8</v>
      </c>
      <c r="Q83" s="104">
        <v>39.24</v>
      </c>
    </row>
    <row r="84" spans="9:17">
      <c r="I84" s="104">
        <v>122.13</v>
      </c>
      <c r="Q84" s="104">
        <v>39.24</v>
      </c>
    </row>
    <row r="85" spans="9:17">
      <c r="Q85" s="104">
        <v>33</v>
      </c>
    </row>
    <row r="86" spans="9:17">
      <c r="Q86" s="104">
        <v>29.37</v>
      </c>
    </row>
    <row r="87" spans="9:17">
      <c r="Q87" s="104">
        <v>39.24</v>
      </c>
    </row>
    <row r="88" spans="9:17">
      <c r="Q88" s="104">
        <v>27.4</v>
      </c>
    </row>
    <row r="89" spans="9:17">
      <c r="Q89" s="104">
        <v>42.57</v>
      </c>
    </row>
    <row r="90" spans="9:17">
      <c r="Q90" s="104">
        <v>39.24</v>
      </c>
    </row>
    <row r="91" spans="9:17">
      <c r="Q91" s="104">
        <v>48.91</v>
      </c>
    </row>
    <row r="92" spans="9:17">
      <c r="Q92" s="104">
        <v>40.42</v>
      </c>
    </row>
    <row r="93" spans="9:17">
      <c r="Q93" s="104">
        <v>40.42</v>
      </c>
    </row>
    <row r="94" spans="9:17">
      <c r="Q94" s="104">
        <v>40.42</v>
      </c>
    </row>
    <row r="95" spans="9:17">
      <c r="Q95" s="104">
        <v>34.08</v>
      </c>
    </row>
    <row r="96" spans="9:17">
      <c r="Q96" s="104">
        <v>39.35</v>
      </c>
    </row>
    <row r="97" spans="17:17">
      <c r="Q97" s="104">
        <v>42.14</v>
      </c>
    </row>
    <row r="98" spans="17:17">
      <c r="Q98" s="104">
        <v>46.87</v>
      </c>
    </row>
    <row r="99" spans="17:17">
      <c r="Q99" s="104">
        <v>46.87</v>
      </c>
    </row>
    <row r="100" spans="17:17">
      <c r="Q100" s="104">
        <v>31.93</v>
      </c>
    </row>
    <row r="101" spans="17:17">
      <c r="Q101" s="104">
        <v>47.3</v>
      </c>
    </row>
    <row r="102" spans="17:17">
      <c r="Q102" s="104">
        <v>33.33</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greaterThan" allowBlank="1" showInputMessage="1" showErrorMessage="1" error="This cell must contain a dollar figure" xr:uid="{09DC2FA0-6788-4D09-AAF9-F6383CB950F2}">
          <x14:formula1>
            <xm:f>'Summary and sign-off'!$A$47</xm:f>
          </x14:formula1>
          <xm:sqref>C1:C54 F1:F7 I1:I84 K1:K13 M1:M38 O1:O5 Q1:Q102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263315d-f96b-4633-96e0-8d710b3f153b">
      <Terms xmlns="http://schemas.microsoft.com/office/infopath/2007/PartnerControls"/>
    </lcf76f155ced4ddcb4097134ff3c332f>
    <TaxCatchAll xmlns="b915d5e9-8d14-4e4a-a2cf-2ec7ba091c1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B3F4C58DD1BC45AD00744FFFCAFCCD" ma:contentTypeVersion="12" ma:contentTypeDescription="Create a new document." ma:contentTypeScope="" ma:versionID="4d0b91ff147519460e965a86c149c86c">
  <xsd:schema xmlns:xsd="http://www.w3.org/2001/XMLSchema" xmlns:xs="http://www.w3.org/2001/XMLSchema" xmlns:p="http://schemas.microsoft.com/office/2006/metadata/properties" xmlns:ns2="e263315d-f96b-4633-96e0-8d710b3f153b" xmlns:ns3="b915d5e9-8d14-4e4a-a2cf-2ec7ba091c16" targetNamespace="http://schemas.microsoft.com/office/2006/metadata/properties" ma:root="true" ma:fieldsID="8b03825531c9cc7187af91c80632f352" ns2:_="" ns3:_="">
    <xsd:import namespace="e263315d-f96b-4633-96e0-8d710b3f153b"/>
    <xsd:import namespace="b915d5e9-8d14-4e4a-a2cf-2ec7ba091c1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63315d-f96b-4633-96e0-8d710b3f15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4426d61-1fe1-415a-84fe-b1ad077333e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15d5e9-8d14-4e4a-a2cf-2ec7ba091c1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a27140e-f57d-4d46-8756-f788c1b24446}" ma:internalName="TaxCatchAll" ma:showField="CatchAllData" ma:web="b915d5e9-8d14-4e4a-a2cf-2ec7ba091c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file>

<file path=customXml/itemProps2.xml><?xml version="1.0" encoding="utf-8"?>
<ds:datastoreItem xmlns:ds="http://schemas.openxmlformats.org/officeDocument/2006/customXml" ds:itemID="{F579D7F4-D0D7-4BCB-BBEA-E7C37A64913E}"/>
</file>

<file path=customXml/itemProps3.xml><?xml version="1.0" encoding="utf-8"?>
<ds:datastoreItem xmlns:ds="http://schemas.openxmlformats.org/officeDocument/2006/customXml" ds:itemID="{0903819E-1277-4A43-B204-47A7FF4424FD}"/>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
  <cp:revision/>
  <dcterms:created xsi:type="dcterms:W3CDTF">2010-10-17T20:59:02Z</dcterms:created>
  <dcterms:modified xsi:type="dcterms:W3CDTF">2024-07-31T03:02:13Z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0x0101009FB3F4C58DD1BC45AD00744FFFCAFCCD</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